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110" windowWidth="7520" windowHeight="8210"/>
  </bookViews>
  <sheets>
    <sheet name="New SE" sheetId="14" r:id="rId1"/>
  </sheets>
  <calcPr calcId="144525"/>
</workbook>
</file>

<file path=xl/calcChain.xml><?xml version="1.0" encoding="utf-8"?>
<calcChain xmlns="http://schemas.openxmlformats.org/spreadsheetml/2006/main">
  <c r="C8" i="14" l="1"/>
  <c r="C12" i="14" l="1"/>
  <c r="D12" i="14"/>
  <c r="E12" i="14"/>
  <c r="C13" i="14"/>
  <c r="D13" i="14"/>
  <c r="E13" i="14"/>
  <c r="C14" i="14"/>
  <c r="D14" i="14"/>
  <c r="E14" i="14"/>
  <c r="C15" i="14"/>
  <c r="D15" i="14"/>
  <c r="E15" i="14"/>
  <c r="C16" i="14"/>
  <c r="D16" i="14"/>
  <c r="E16" i="14"/>
  <c r="J11" i="14"/>
  <c r="K11" i="14"/>
  <c r="L11" i="14"/>
  <c r="J12" i="14"/>
  <c r="K12" i="14"/>
  <c r="L12" i="14"/>
  <c r="J13" i="14"/>
  <c r="K13" i="14"/>
  <c r="L13" i="14"/>
  <c r="J14" i="14"/>
  <c r="K14" i="14"/>
  <c r="L14" i="14"/>
  <c r="J25" i="14"/>
  <c r="K25" i="14"/>
  <c r="L25" i="14"/>
  <c r="J26" i="14"/>
  <c r="K26" i="14"/>
  <c r="L26" i="14"/>
  <c r="C37" i="14"/>
  <c r="D37" i="14"/>
  <c r="E37" i="14"/>
  <c r="C38" i="14"/>
  <c r="D38" i="14"/>
  <c r="E38" i="14"/>
  <c r="J37" i="14"/>
  <c r="K37" i="14"/>
  <c r="L37" i="14"/>
  <c r="J38" i="14"/>
  <c r="K38" i="14"/>
  <c r="L38" i="14"/>
  <c r="C47" i="14"/>
  <c r="D47" i="14"/>
  <c r="E47" i="14"/>
  <c r="J45" i="14"/>
  <c r="K45" i="14"/>
  <c r="L45" i="14"/>
  <c r="V38" i="14"/>
  <c r="V39" i="14"/>
  <c r="V13" i="14"/>
  <c r="V14" i="14"/>
  <c r="V15" i="14"/>
  <c r="V16" i="14"/>
  <c r="V17" i="14"/>
  <c r="V11" i="14"/>
  <c r="V12" i="14"/>
  <c r="W38" i="14" l="1"/>
  <c r="I126" i="14" l="1"/>
  <c r="V47" i="14" l="1"/>
  <c r="W47" i="14"/>
  <c r="V37" i="14"/>
  <c r="W37" i="14"/>
  <c r="V23" i="14"/>
  <c r="W23" i="14"/>
  <c r="V24" i="14"/>
  <c r="W24" i="14"/>
  <c r="V25" i="14"/>
  <c r="W25" i="14"/>
  <c r="V26" i="14"/>
  <c r="W26" i="14"/>
  <c r="V27" i="14"/>
  <c r="W27" i="14"/>
  <c r="V28" i="14"/>
  <c r="W28" i="14"/>
  <c r="W12" i="14"/>
  <c r="W13" i="14"/>
  <c r="W14" i="14"/>
  <c r="W15" i="14"/>
  <c r="W16" i="14"/>
  <c r="W17" i="14"/>
  <c r="D27" i="14" l="1"/>
  <c r="C27" i="14"/>
  <c r="E27" i="14"/>
  <c r="J15" i="14"/>
  <c r="K15" i="14"/>
  <c r="L15" i="14"/>
  <c r="L27" i="14"/>
  <c r="J27" i="14"/>
  <c r="K27" i="14"/>
  <c r="C26" i="14"/>
  <c r="D26" i="14"/>
  <c r="E26" i="14"/>
  <c r="W45" i="14"/>
  <c r="N43" i="14" l="1"/>
  <c r="N32" i="14"/>
  <c r="G43" i="14"/>
  <c r="G32" i="14"/>
  <c r="Z6" i="14"/>
  <c r="G71" i="14"/>
  <c r="Z4" i="14"/>
  <c r="Z3" i="14"/>
  <c r="G38" i="14"/>
  <c r="N38" i="14"/>
  <c r="M26" i="14"/>
  <c r="E28" i="14"/>
  <c r="L28" i="14"/>
  <c r="M12" i="14"/>
  <c r="F13" i="14"/>
  <c r="J16" i="14"/>
  <c r="B124" i="14"/>
  <c r="B129" i="14" s="1"/>
  <c r="R142" i="14"/>
  <c r="R150" i="14"/>
  <c r="R158" i="14"/>
  <c r="R162" i="14"/>
  <c r="R169" i="14"/>
  <c r="R176" i="14"/>
  <c r="R180" i="14"/>
  <c r="R187" i="14"/>
  <c r="R194" i="14"/>
  <c r="R198" i="14"/>
  <c r="R199" i="14"/>
  <c r="R200" i="14"/>
  <c r="R201" i="14"/>
  <c r="R202" i="14"/>
  <c r="R203" i="14"/>
  <c r="R204" i="14"/>
  <c r="R205" i="14"/>
  <c r="R206" i="14"/>
  <c r="R207" i="14"/>
  <c r="R208" i="14"/>
  <c r="G47" i="14"/>
  <c r="F37" i="14"/>
  <c r="F38" i="14"/>
  <c r="D23" i="14"/>
  <c r="F23" i="14" s="1"/>
  <c r="E24" i="14"/>
  <c r="E25" i="14"/>
  <c r="E11" i="14"/>
  <c r="I156" i="14"/>
  <c r="T48" i="14"/>
  <c r="R48" i="14" s="1"/>
  <c r="T49" i="14"/>
  <c r="Q49" i="14" s="1"/>
  <c r="T50" i="14"/>
  <c r="R50" i="14" s="1"/>
  <c r="T45" i="14"/>
  <c r="Q45" i="14" s="1"/>
  <c r="T46" i="14"/>
  <c r="R46" i="14" s="1"/>
  <c r="E17" i="14"/>
  <c r="I148" i="14"/>
  <c r="D142" i="14"/>
  <c r="I141" i="14"/>
  <c r="I140" i="14"/>
  <c r="I139" i="14"/>
  <c r="W11" i="14"/>
  <c r="I129" i="14"/>
  <c r="T47" i="14"/>
  <c r="Q47" i="14" s="1"/>
  <c r="R131" i="14"/>
  <c r="R138" i="14"/>
  <c r="R209" i="14"/>
  <c r="R210" i="14"/>
  <c r="R211" i="14"/>
  <c r="R212" i="14"/>
  <c r="R213" i="14"/>
  <c r="R214" i="14"/>
  <c r="R215" i="14"/>
  <c r="R216" i="14"/>
  <c r="R217" i="14"/>
  <c r="R218" i="14"/>
  <c r="S11" i="14"/>
  <c r="W44" i="14"/>
  <c r="K44" i="14" s="1"/>
  <c r="M44" i="14" s="1"/>
  <c r="W46" i="14"/>
  <c r="L46" i="14" s="1"/>
  <c r="N47" i="14"/>
  <c r="W48" i="14"/>
  <c r="J48" i="14" s="1"/>
  <c r="W49" i="14"/>
  <c r="L49" i="14" s="1"/>
  <c r="V44" i="14"/>
  <c r="C44" i="14" s="1"/>
  <c r="V45" i="14"/>
  <c r="C45" i="14" s="1"/>
  <c r="V46" i="14"/>
  <c r="G46" i="14" s="1"/>
  <c r="V48" i="14"/>
  <c r="G48" i="14" s="1"/>
  <c r="V49" i="14"/>
  <c r="G49" i="14" s="1"/>
  <c r="W34" i="14"/>
  <c r="L34" i="14" s="1"/>
  <c r="W35" i="14"/>
  <c r="N35" i="14" s="1"/>
  <c r="W36" i="14"/>
  <c r="N36" i="14" s="1"/>
  <c r="V34" i="14"/>
  <c r="E34" i="14" s="1"/>
  <c r="V35" i="14"/>
  <c r="G35" i="14" s="1"/>
  <c r="V36" i="14"/>
  <c r="E36" i="14" s="1"/>
  <c r="W39" i="14"/>
  <c r="J39" i="14" s="1"/>
  <c r="W50" i="14"/>
  <c r="N50" i="14" s="1"/>
  <c r="C39" i="14"/>
  <c r="V50" i="14"/>
  <c r="D50" i="14" s="1"/>
  <c r="F50" i="14" s="1"/>
  <c r="S3" i="14"/>
  <c r="S58" i="14"/>
  <c r="L9" i="14"/>
  <c r="O11" i="14"/>
  <c r="P11" i="14"/>
  <c r="R11" i="14"/>
  <c r="O12" i="14"/>
  <c r="P12" i="14"/>
  <c r="R12" i="14"/>
  <c r="S12" i="14"/>
  <c r="U12" i="14"/>
  <c r="U13" i="14" s="1"/>
  <c r="U14" i="14" s="1"/>
  <c r="U15" i="14" s="1"/>
  <c r="U16" i="14" s="1"/>
  <c r="U17" i="14" s="1"/>
  <c r="U18" i="14" s="1"/>
  <c r="U19" i="14" s="1"/>
  <c r="U20" i="14" s="1"/>
  <c r="U21" i="14" s="1"/>
  <c r="U22" i="14" s="1"/>
  <c r="U23" i="14" s="1"/>
  <c r="U24" i="14" s="1"/>
  <c r="U25" i="14" s="1"/>
  <c r="U26" i="14" s="1"/>
  <c r="U27" i="14" s="1"/>
  <c r="U28" i="14" s="1"/>
  <c r="U29" i="14" s="1"/>
  <c r="U30" i="14" s="1"/>
  <c r="U31" i="14" s="1"/>
  <c r="U32" i="14" s="1"/>
  <c r="U33" i="14" s="1"/>
  <c r="U34" i="14" s="1"/>
  <c r="U35" i="14" s="1"/>
  <c r="U36" i="14" s="1"/>
  <c r="U37" i="14" s="1"/>
  <c r="U38" i="14" s="1"/>
  <c r="U39" i="14" s="1"/>
  <c r="U40" i="14" s="1"/>
  <c r="U41" i="14" s="1"/>
  <c r="U42" i="14" s="1"/>
  <c r="U43" i="14" s="1"/>
  <c r="U44" i="14" s="1"/>
  <c r="U45" i="14" s="1"/>
  <c r="U46" i="14" s="1"/>
  <c r="U47" i="14" s="1"/>
  <c r="U48" i="14" s="1"/>
  <c r="U49" i="14" s="1"/>
  <c r="U50" i="14" s="1"/>
  <c r="O13" i="14"/>
  <c r="P13" i="14"/>
  <c r="R13" i="14"/>
  <c r="S13" i="14"/>
  <c r="O14" i="14"/>
  <c r="P14" i="14"/>
  <c r="R14" i="14"/>
  <c r="S14" i="14"/>
  <c r="O15" i="14"/>
  <c r="P15" i="14"/>
  <c r="R15" i="14"/>
  <c r="S15" i="14"/>
  <c r="O16" i="14"/>
  <c r="P16" i="14"/>
  <c r="R16" i="14"/>
  <c r="S16" i="14"/>
  <c r="O17" i="14"/>
  <c r="P17" i="14"/>
  <c r="R17" i="14"/>
  <c r="S17" i="14"/>
  <c r="L17" i="14"/>
  <c r="O18" i="14"/>
  <c r="P18" i="14"/>
  <c r="R18" i="14"/>
  <c r="S18" i="14"/>
  <c r="O19" i="14"/>
  <c r="P19" i="14"/>
  <c r="R19" i="14"/>
  <c r="S19" i="14"/>
  <c r="E20" i="14"/>
  <c r="L20" i="14"/>
  <c r="O20" i="14"/>
  <c r="P20" i="14"/>
  <c r="R20" i="14"/>
  <c r="S20" i="14"/>
  <c r="O21" i="14"/>
  <c r="P21" i="14"/>
  <c r="R21" i="14"/>
  <c r="S21" i="14"/>
  <c r="O22" i="14"/>
  <c r="P22" i="14"/>
  <c r="R22" i="14"/>
  <c r="S22" i="14"/>
  <c r="V22" i="14"/>
  <c r="C22" i="14" s="1"/>
  <c r="W22" i="14"/>
  <c r="L22" i="14" s="1"/>
  <c r="O23" i="14"/>
  <c r="P23" i="14"/>
  <c r="R23" i="14"/>
  <c r="S23" i="14"/>
  <c r="L23" i="14"/>
  <c r="O24" i="14"/>
  <c r="P24" i="14"/>
  <c r="R24" i="14"/>
  <c r="S24" i="14"/>
  <c r="J24" i="14"/>
  <c r="O25" i="14"/>
  <c r="P25" i="14"/>
  <c r="R25" i="14"/>
  <c r="S25" i="14"/>
  <c r="M25" i="14"/>
  <c r="O26" i="14"/>
  <c r="P26" i="14"/>
  <c r="R26" i="14"/>
  <c r="S26" i="14"/>
  <c r="E31" i="14"/>
  <c r="L31" i="14"/>
  <c r="V33" i="14"/>
  <c r="G33" i="14" s="1"/>
  <c r="W33" i="14"/>
  <c r="N33" i="14" s="1"/>
  <c r="E42" i="14"/>
  <c r="L42" i="14"/>
  <c r="W53" i="14"/>
  <c r="W54" i="14" s="1"/>
  <c r="W55" i="14" s="1"/>
  <c r="W56" i="14" s="1"/>
  <c r="W57" i="14" s="1"/>
  <c r="W58" i="14" s="1"/>
  <c r="W59" i="14" s="1"/>
  <c r="W60" i="14" s="1"/>
  <c r="W61" i="14" s="1"/>
  <c r="W62" i="14" s="1"/>
  <c r="W63" i="14" s="1"/>
  <c r="W64" i="14" s="1"/>
  <c r="W65" i="14" s="1"/>
  <c r="W66" i="14" s="1"/>
  <c r="W67" i="14" s="1"/>
  <c r="W68" i="14" s="1"/>
  <c r="W69" i="14" s="1"/>
  <c r="W70" i="14" s="1"/>
  <c r="W71" i="14" s="1"/>
  <c r="W72" i="14" s="1"/>
  <c r="W73" i="14" s="1"/>
  <c r="W74" i="14" s="1"/>
  <c r="W75" i="14" s="1"/>
  <c r="W76" i="14" s="1"/>
  <c r="W77" i="14" s="1"/>
  <c r="W78" i="14" s="1"/>
  <c r="W79" i="14" s="1"/>
  <c r="W80" i="14" s="1"/>
  <c r="W81" i="14" s="1"/>
  <c r="W82" i="14" s="1"/>
  <c r="W83" i="14" s="1"/>
  <c r="W84" i="14" s="1"/>
  <c r="W85" i="14" s="1"/>
  <c r="W86" i="14" s="1"/>
  <c r="W87" i="14" s="1"/>
  <c r="W88" i="14" s="1"/>
  <c r="W89" i="14" s="1"/>
  <c r="W90" i="14" s="1"/>
  <c r="W91" i="14" s="1"/>
  <c r="W92" i="14" s="1"/>
  <c r="W93" i="14" s="1"/>
  <c r="W94" i="14" s="1"/>
  <c r="W95" i="14" s="1"/>
  <c r="W96" i="14" s="1"/>
  <c r="W97" i="14" s="1"/>
  <c r="W98" i="14" s="1"/>
  <c r="W99" i="14" s="1"/>
  <c r="W100" i="14" s="1"/>
  <c r="W101" i="14" s="1"/>
  <c r="D56" i="14"/>
  <c r="D57" i="14"/>
  <c r="D58" i="14"/>
  <c r="C60" i="14"/>
  <c r="P60" i="14"/>
  <c r="C61" i="14"/>
  <c r="P61" i="14"/>
  <c r="I124" i="14"/>
  <c r="A125" i="14"/>
  <c r="I125" i="14"/>
  <c r="I127" i="14"/>
  <c r="I128" i="14"/>
  <c r="I130" i="14"/>
  <c r="D131" i="14"/>
  <c r="B67" i="14" s="1"/>
  <c r="I132" i="14"/>
  <c r="I133" i="14"/>
  <c r="I134" i="14"/>
  <c r="I135" i="14"/>
  <c r="I136" i="14"/>
  <c r="I137" i="14"/>
  <c r="D138" i="14"/>
  <c r="I143" i="14"/>
  <c r="I144" i="14"/>
  <c r="I145" i="14"/>
  <c r="I146" i="14"/>
  <c r="I147" i="14"/>
  <c r="I149" i="14"/>
  <c r="D150" i="14"/>
  <c r="I151" i="14"/>
  <c r="I152" i="14"/>
  <c r="I153" i="14"/>
  <c r="I154" i="14"/>
  <c r="I155" i="14"/>
  <c r="I157" i="14"/>
  <c r="D158" i="14"/>
  <c r="I159" i="14"/>
  <c r="I160" i="14"/>
  <c r="I161" i="14"/>
  <c r="D162" i="14"/>
  <c r="J162" i="14"/>
  <c r="I163" i="14"/>
  <c r="I164" i="14"/>
  <c r="I165" i="14"/>
  <c r="I166" i="14"/>
  <c r="I167" i="14"/>
  <c r="I168" i="14"/>
  <c r="D169" i="14"/>
  <c r="I170" i="14"/>
  <c r="I171" i="14"/>
  <c r="I172" i="14"/>
  <c r="I173" i="14"/>
  <c r="I174" i="14"/>
  <c r="I175" i="14"/>
  <c r="D176" i="14"/>
  <c r="B74" i="14"/>
  <c r="I177" i="14"/>
  <c r="I178" i="14"/>
  <c r="I179" i="14"/>
  <c r="D180" i="14"/>
  <c r="J180" i="14"/>
  <c r="I181" i="14"/>
  <c r="I182" i="14"/>
  <c r="I183" i="14"/>
  <c r="I184" i="14"/>
  <c r="I185" i="14"/>
  <c r="I186" i="14"/>
  <c r="D187" i="14"/>
  <c r="J187" i="14"/>
  <c r="I188" i="14"/>
  <c r="I189" i="14"/>
  <c r="I190" i="14"/>
  <c r="I191" i="14"/>
  <c r="I192" i="14"/>
  <c r="I193" i="14"/>
  <c r="D194" i="14"/>
  <c r="J194" i="14"/>
  <c r="I195" i="14"/>
  <c r="I196" i="14"/>
  <c r="I197" i="14"/>
  <c r="D198" i="14"/>
  <c r="J198" i="14"/>
  <c r="J169" i="14"/>
  <c r="G70" i="14"/>
  <c r="F26" i="14"/>
  <c r="B68" i="14"/>
  <c r="J138" i="14"/>
  <c r="G68" i="14"/>
  <c r="G73" i="14"/>
  <c r="B73" i="14"/>
  <c r="B72" i="14"/>
  <c r="G72" i="14"/>
  <c r="G74" i="14"/>
  <c r="G76" i="14"/>
  <c r="B76" i="14"/>
  <c r="G75" i="14"/>
  <c r="B75" i="14"/>
  <c r="G77" i="14"/>
  <c r="B77" i="14"/>
  <c r="B143" i="14"/>
  <c r="B144" i="14" s="1"/>
  <c r="B163" i="14"/>
  <c r="B168" i="14" s="1"/>
  <c r="B181" i="14"/>
  <c r="B184" i="14" s="1"/>
  <c r="B132" i="14"/>
  <c r="B133" i="14" s="1"/>
  <c r="B70" i="14"/>
  <c r="G69" i="14"/>
  <c r="B139" i="14"/>
  <c r="B140" i="14" s="1"/>
  <c r="B159" i="14"/>
  <c r="B161" i="14" s="1"/>
  <c r="B177" i="14"/>
  <c r="B179" i="14" s="1"/>
  <c r="B164" i="14"/>
  <c r="J150" i="14"/>
  <c r="J158" i="14"/>
  <c r="B71" i="14"/>
  <c r="B166" i="14"/>
  <c r="J176" i="14"/>
  <c r="B195" i="14"/>
  <c r="B196" i="14" s="1"/>
  <c r="B151" i="14"/>
  <c r="B153" i="14" s="1"/>
  <c r="B188" i="14"/>
  <c r="B191" i="14" s="1"/>
  <c r="B170" i="14"/>
  <c r="B172" i="14" s="1"/>
  <c r="D53" i="14"/>
  <c r="A126" i="14"/>
  <c r="J142" i="14"/>
  <c r="B69" i="14"/>
  <c r="Z11" i="14"/>
  <c r="D67" i="14"/>
  <c r="D68" i="14" s="1"/>
  <c r="D69" i="14" s="1"/>
  <c r="D70" i="14" s="1"/>
  <c r="D71" i="14" s="1"/>
  <c r="D72" i="14" s="1"/>
  <c r="D73" i="14" s="1"/>
  <c r="D74" i="14" s="1"/>
  <c r="D75" i="14" s="1"/>
  <c r="D76" i="14" s="1"/>
  <c r="D77" i="14" s="1"/>
  <c r="J8" i="14"/>
  <c r="C19" i="14" s="1"/>
  <c r="J19" i="14" s="1"/>
  <c r="C30" i="14" s="1"/>
  <c r="J30" i="14" s="1"/>
  <c r="C41" i="14" s="1"/>
  <c r="J41" i="14" s="1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179" i="14"/>
  <c r="A180" i="14"/>
  <c r="A181" i="14"/>
  <c r="A182" i="14"/>
  <c r="A183" i="14"/>
  <c r="A184" i="14"/>
  <c r="A185" i="14"/>
  <c r="A186" i="14"/>
  <c r="A187" i="14"/>
  <c r="A188" i="14"/>
  <c r="A189" i="14"/>
  <c r="A190" i="14"/>
  <c r="A191" i="14"/>
  <c r="A192" i="14"/>
  <c r="A193" i="14"/>
  <c r="A194" i="14"/>
  <c r="A195" i="14"/>
  <c r="A196" i="14"/>
  <c r="A197" i="14"/>
  <c r="A198" i="14"/>
  <c r="K16" i="14"/>
  <c r="M16" i="14" s="1"/>
  <c r="N37" i="14"/>
  <c r="B160" i="14" l="1"/>
  <c r="B167" i="14"/>
  <c r="B128" i="14"/>
  <c r="B165" i="14"/>
  <c r="B130" i="14"/>
  <c r="P131" i="14"/>
  <c r="L131" i="14" s="1"/>
  <c r="Q46" i="14"/>
  <c r="M38" i="14"/>
  <c r="Q48" i="14"/>
  <c r="L16" i="14"/>
  <c r="B171" i="14"/>
  <c r="B136" i="14"/>
  <c r="B197" i="14"/>
  <c r="B173" i="14"/>
  <c r="B137" i="14"/>
  <c r="B141" i="14"/>
  <c r="B186" i="14"/>
  <c r="B148" i="14"/>
  <c r="B189" i="14"/>
  <c r="B145" i="14"/>
  <c r="B192" i="14"/>
  <c r="B135" i="14"/>
  <c r="B193" i="14"/>
  <c r="B190" i="14"/>
  <c r="B134" i="14"/>
  <c r="J131" i="14"/>
  <c r="G67" i="14" s="1"/>
  <c r="C23" i="14"/>
  <c r="D49" i="14"/>
  <c r="F49" i="14" s="1"/>
  <c r="J46" i="14"/>
  <c r="K39" i="14"/>
  <c r="M39" i="14" s="1"/>
  <c r="N46" i="14"/>
  <c r="K46" i="14"/>
  <c r="M46" i="14" s="1"/>
  <c r="G50" i="14"/>
  <c r="C49" i="14"/>
  <c r="D46" i="14"/>
  <c r="F46" i="14" s="1"/>
  <c r="M14" i="14"/>
  <c r="E49" i="14"/>
  <c r="E22" i="14"/>
  <c r="C50" i="14"/>
  <c r="G39" i="14"/>
  <c r="K49" i="14"/>
  <c r="M49" i="14" s="1"/>
  <c r="L24" i="14"/>
  <c r="J47" i="14"/>
  <c r="E50" i="14"/>
  <c r="D44" i="14"/>
  <c r="F44" i="14" s="1"/>
  <c r="C46" i="14"/>
  <c r="D11" i="14"/>
  <c r="F11" i="14" s="1"/>
  <c r="L44" i="14"/>
  <c r="D17" i="14"/>
  <c r="F17" i="14" s="1"/>
  <c r="E23" i="14"/>
  <c r="J35" i="14"/>
  <c r="K24" i="14"/>
  <c r="M24" i="14" s="1"/>
  <c r="K23" i="14"/>
  <c r="M23" i="14" s="1"/>
  <c r="N49" i="14"/>
  <c r="J23" i="14"/>
  <c r="C25" i="14"/>
  <c r="N44" i="14"/>
  <c r="D22" i="14"/>
  <c r="F22" i="14" s="1"/>
  <c r="K47" i="14"/>
  <c r="M47" i="14" s="1"/>
  <c r="C36" i="14"/>
  <c r="G34" i="14"/>
  <c r="F15" i="14"/>
  <c r="C17" i="14"/>
  <c r="M13" i="14"/>
  <c r="L47" i="14"/>
  <c r="K22" i="14"/>
  <c r="M22" i="14" s="1"/>
  <c r="G36" i="14"/>
  <c r="J17" i="14"/>
  <c r="F27" i="14"/>
  <c r="E35" i="14"/>
  <c r="D36" i="14"/>
  <c r="F36" i="14" s="1"/>
  <c r="K50" i="14"/>
  <c r="M50" i="14" s="1"/>
  <c r="J50" i="14"/>
  <c r="E39" i="14"/>
  <c r="M27" i="14"/>
  <c r="F47" i="14"/>
  <c r="E44" i="14"/>
  <c r="D25" i="14"/>
  <c r="F25" i="14" s="1"/>
  <c r="C35" i="14"/>
  <c r="L50" i="14"/>
  <c r="G45" i="14"/>
  <c r="R49" i="14"/>
  <c r="Z8" i="14"/>
  <c r="D39" i="14"/>
  <c r="F39" i="14" s="1"/>
  <c r="L36" i="14"/>
  <c r="G44" i="14"/>
  <c r="D45" i="14"/>
  <c r="F45" i="14" s="1"/>
  <c r="K36" i="14"/>
  <c r="M36" i="14" s="1"/>
  <c r="K17" i="14"/>
  <c r="M17" i="14" s="1"/>
  <c r="E46" i="14"/>
  <c r="M15" i="14"/>
  <c r="J36" i="14"/>
  <c r="R45" i="14"/>
  <c r="D35" i="14"/>
  <c r="F35" i="14" s="1"/>
  <c r="F12" i="14"/>
  <c r="J22" i="14"/>
  <c r="G37" i="14"/>
  <c r="D48" i="14"/>
  <c r="F48" i="14" s="1"/>
  <c r="J49" i="14"/>
  <c r="K35" i="14"/>
  <c r="M35" i="14" s="1"/>
  <c r="F16" i="14"/>
  <c r="Z9" i="14"/>
  <c r="C33" i="14"/>
  <c r="Q50" i="14"/>
  <c r="D33" i="14"/>
  <c r="F33" i="14" s="1"/>
  <c r="N39" i="14"/>
  <c r="N48" i="14"/>
  <c r="D24" i="14"/>
  <c r="F24" i="14" s="1"/>
  <c r="D28" i="14"/>
  <c r="F28" i="14" s="1"/>
  <c r="K28" i="14"/>
  <c r="M28" i="14" s="1"/>
  <c r="C28" i="14"/>
  <c r="L39" i="14"/>
  <c r="E45" i="14"/>
  <c r="R47" i="14"/>
  <c r="J44" i="14"/>
  <c r="L48" i="14"/>
  <c r="J34" i="14"/>
  <c r="E33" i="14"/>
  <c r="C48" i="14"/>
  <c r="J28" i="14"/>
  <c r="K48" i="14"/>
  <c r="M48" i="14" s="1"/>
  <c r="E48" i="14"/>
  <c r="B154" i="14"/>
  <c r="B149" i="14"/>
  <c r="B174" i="14"/>
  <c r="B155" i="14"/>
  <c r="B146" i="14"/>
  <c r="B182" i="14"/>
  <c r="B175" i="14"/>
  <c r="B152" i="14"/>
  <c r="B147" i="14"/>
  <c r="B183" i="14"/>
  <c r="B157" i="14"/>
  <c r="B185" i="14"/>
  <c r="B178" i="14"/>
  <c r="B156" i="14"/>
  <c r="B125" i="14"/>
  <c r="B126" i="14"/>
  <c r="B127" i="14"/>
  <c r="M11" i="14"/>
  <c r="Z12" i="14"/>
  <c r="N45" i="14"/>
  <c r="M45" i="14"/>
  <c r="M37" i="14"/>
  <c r="J33" i="14"/>
  <c r="N34" i="14"/>
  <c r="L33" i="14"/>
  <c r="K34" i="14"/>
  <c r="M34" i="14" s="1"/>
  <c r="K33" i="14"/>
  <c r="M33" i="14" s="1"/>
  <c r="L35" i="14"/>
  <c r="Q163" i="14"/>
  <c r="R163" i="14" s="1"/>
  <c r="Q178" i="14"/>
  <c r="R178" i="14" s="1"/>
  <c r="D34" i="14"/>
  <c r="F34" i="14" s="1"/>
  <c r="C34" i="14"/>
  <c r="Q143" i="14"/>
  <c r="R143" i="14" s="1"/>
  <c r="Q149" i="14"/>
  <c r="R149" i="14" s="1"/>
  <c r="Q129" i="14"/>
  <c r="R129" i="14" s="1"/>
  <c r="Q196" i="14"/>
  <c r="R196" i="14" s="1"/>
  <c r="C24" i="14"/>
  <c r="Q137" i="14"/>
  <c r="R137" i="14" s="1"/>
  <c r="Q130" i="14"/>
  <c r="R130" i="14" s="1"/>
  <c r="Q159" i="14"/>
  <c r="R159" i="14" s="1"/>
  <c r="Q171" i="14"/>
  <c r="R171" i="14" s="1"/>
  <c r="Q181" i="14"/>
  <c r="R181" i="14" s="1"/>
  <c r="Q185" i="14"/>
  <c r="R185" i="14" s="1"/>
  <c r="Q191" i="14"/>
  <c r="R191" i="14" s="1"/>
  <c r="Q132" i="14"/>
  <c r="R132" i="14" s="1"/>
  <c r="Q139" i="14"/>
  <c r="R139" i="14" s="1"/>
  <c r="Q151" i="14"/>
  <c r="R151" i="14" s="1"/>
  <c r="Q161" i="14"/>
  <c r="R161" i="14" s="1"/>
  <c r="Q183" i="14"/>
  <c r="R183" i="14" s="1"/>
  <c r="Q157" i="14"/>
  <c r="R157" i="14" s="1"/>
  <c r="Q136" i="14"/>
  <c r="R136" i="14" s="1"/>
  <c r="Q167" i="14"/>
  <c r="R167" i="14" s="1"/>
  <c r="Q184" i="14"/>
  <c r="R184" i="14" s="1"/>
  <c r="Q124" i="14"/>
  <c r="R124" i="14" s="1"/>
  <c r="Q152" i="14"/>
  <c r="R152" i="14" s="1"/>
  <c r="Q134" i="14"/>
  <c r="R134" i="14" s="1"/>
  <c r="Q140" i="14"/>
  <c r="R140" i="14" s="1"/>
  <c r="Q146" i="14"/>
  <c r="R146" i="14" s="1"/>
  <c r="Q153" i="14"/>
  <c r="R153" i="14" s="1"/>
  <c r="Q165" i="14"/>
  <c r="R165" i="14" s="1"/>
  <c r="Q177" i="14"/>
  <c r="R177" i="14" s="1"/>
  <c r="Q189" i="14"/>
  <c r="R189" i="14" s="1"/>
  <c r="Q193" i="14"/>
  <c r="R193" i="14" s="1"/>
  <c r="Q156" i="14"/>
  <c r="R156" i="14" s="1"/>
  <c r="Q148" i="14"/>
  <c r="R148" i="14" s="1"/>
  <c r="Q170" i="14"/>
  <c r="R170" i="14" s="1"/>
  <c r="Q186" i="14"/>
  <c r="R186" i="14" s="1"/>
  <c r="Q144" i="14"/>
  <c r="R144" i="14" s="1"/>
  <c r="Q160" i="14"/>
  <c r="R160" i="14" s="1"/>
  <c r="F14" i="14"/>
  <c r="C11" i="14"/>
  <c r="Q135" i="14"/>
  <c r="R135" i="14" s="1"/>
  <c r="Q147" i="14"/>
  <c r="R147" i="14" s="1"/>
  <c r="Q166" i="14"/>
  <c r="R166" i="14" s="1"/>
  <c r="Q190" i="14"/>
  <c r="R190" i="14" s="1"/>
  <c r="Q126" i="14"/>
  <c r="R126" i="14" s="1"/>
  <c r="Q173" i="14"/>
  <c r="R173" i="14" s="1"/>
  <c r="Q197" i="14"/>
  <c r="R197" i="14" s="1"/>
  <c r="Q125" i="14"/>
  <c r="R125" i="14" s="1"/>
  <c r="Q168" i="14"/>
  <c r="R168" i="14" s="1"/>
  <c r="Q174" i="14"/>
  <c r="R174" i="14" s="1"/>
  <c r="Q128" i="14"/>
  <c r="R128" i="14" s="1"/>
  <c r="Q182" i="14"/>
  <c r="R182" i="14" s="1"/>
  <c r="Q133" i="14"/>
  <c r="R133" i="14" s="1"/>
  <c r="Q145" i="14"/>
  <c r="R145" i="14" s="1"/>
  <c r="Q175" i="14"/>
  <c r="R175" i="14" s="1"/>
  <c r="Q192" i="14"/>
  <c r="R192" i="14" s="1"/>
  <c r="Q188" i="14"/>
  <c r="R188" i="14" s="1"/>
  <c r="Q164" i="14"/>
  <c r="R164" i="14" s="1"/>
  <c r="Q127" i="14"/>
  <c r="R127" i="14" s="1"/>
  <c r="Q141" i="14"/>
  <c r="R141" i="14" s="1"/>
  <c r="Q155" i="14"/>
  <c r="R155" i="14" s="1"/>
  <c r="Q179" i="14"/>
  <c r="R179" i="14" s="1"/>
  <c r="Q195" i="14"/>
  <c r="R195" i="14" s="1"/>
  <c r="Q154" i="14"/>
  <c r="R154" i="14" s="1"/>
  <c r="Q172" i="14"/>
  <c r="R172" i="14" s="1"/>
  <c r="P138" i="14" l="1"/>
  <c r="P142" i="14" s="1"/>
  <c r="P150" i="14" s="1"/>
  <c r="L142" i="14"/>
  <c r="L138" i="14"/>
  <c r="L150" i="14"/>
  <c r="P158" i="14"/>
  <c r="D54" i="14"/>
  <c r="P162" i="14" l="1"/>
  <c r="L158" i="14"/>
  <c r="P169" i="14" l="1"/>
  <c r="L162" i="14"/>
  <c r="P176" i="14" l="1"/>
  <c r="L169" i="14"/>
  <c r="L176" i="14" l="1"/>
  <c r="P180" i="14"/>
  <c r="L180" i="14" l="1"/>
  <c r="P187" i="14"/>
  <c r="L187" i="14" l="1"/>
  <c r="P194" i="14"/>
  <c r="L194" i="14" l="1"/>
  <c r="P198" i="14"/>
  <c r="L198" i="14" s="1"/>
  <c r="D52" i="14" s="1"/>
</calcChain>
</file>

<file path=xl/sharedStrings.xml><?xml version="1.0" encoding="utf-8"?>
<sst xmlns="http://schemas.openxmlformats.org/spreadsheetml/2006/main" count="342" uniqueCount="179">
  <si>
    <t xml:space="preserve">Term </t>
  </si>
  <si>
    <t>Course</t>
  </si>
  <si>
    <t>Grade</t>
  </si>
  <si>
    <t>C</t>
  </si>
  <si>
    <t>A</t>
  </si>
  <si>
    <t>A-</t>
  </si>
  <si>
    <t>D-</t>
  </si>
  <si>
    <t>C+</t>
  </si>
  <si>
    <t>F</t>
  </si>
  <si>
    <t>D</t>
  </si>
  <si>
    <t>D+</t>
  </si>
  <si>
    <t>C-</t>
  </si>
  <si>
    <t>B-</t>
  </si>
  <si>
    <t>B</t>
  </si>
  <si>
    <t>B+</t>
  </si>
  <si>
    <t>Z</t>
  </si>
  <si>
    <t>S</t>
  </si>
  <si>
    <t>IP</t>
  </si>
  <si>
    <t>W</t>
  </si>
  <si>
    <t>F\A</t>
  </si>
  <si>
    <t>F\A-</t>
  </si>
  <si>
    <t>F\B+</t>
  </si>
  <si>
    <t>F\B</t>
  </si>
  <si>
    <t>F\B-</t>
  </si>
  <si>
    <t>F\C+</t>
  </si>
  <si>
    <t>F\C</t>
  </si>
  <si>
    <t>F\C-</t>
  </si>
  <si>
    <t>F\D+</t>
  </si>
  <si>
    <t>F\D</t>
  </si>
  <si>
    <t>F\D-</t>
  </si>
  <si>
    <t>F\F</t>
  </si>
  <si>
    <t>GPA</t>
  </si>
  <si>
    <t>Credits</t>
  </si>
  <si>
    <t>Department of Engineering Management and Systems Engineering</t>
  </si>
  <si>
    <t>Systems Engineering Curriculum (B.S.)</t>
  </si>
  <si>
    <t>Credits =</t>
  </si>
  <si>
    <t>Student Name:</t>
  </si>
  <si>
    <t>GWid:</t>
  </si>
  <si>
    <t>Advisor Name:</t>
  </si>
  <si>
    <t>Thomas A. Mazzuchi</t>
  </si>
  <si>
    <t>Admit Term:</t>
  </si>
  <si>
    <t>FALL</t>
  </si>
  <si>
    <t>SPRING</t>
  </si>
  <si>
    <t>First Semester</t>
  </si>
  <si>
    <t xml:space="preserve">Credits = </t>
  </si>
  <si>
    <t>Second Semester</t>
  </si>
  <si>
    <t>NOT FOR DEGREE</t>
  </si>
  <si>
    <t>Hr</t>
  </si>
  <si>
    <t>Description</t>
  </si>
  <si>
    <t>Grd</t>
  </si>
  <si>
    <t>Date</t>
  </si>
  <si>
    <t>Third Semester</t>
  </si>
  <si>
    <t>Fourth Semester</t>
  </si>
  <si>
    <t>**** Retroactive Withdrawal</t>
  </si>
  <si>
    <t>Fifth Semester</t>
  </si>
  <si>
    <t>Sixth Semester</t>
  </si>
  <si>
    <t>Seventh Semester</t>
  </si>
  <si>
    <t>Eighth Semester</t>
  </si>
  <si>
    <t>Technical GPA</t>
  </si>
  <si>
    <t>Student Name</t>
  </si>
  <si>
    <t>Advisor</t>
  </si>
  <si>
    <t>Sem. Hrs.</t>
  </si>
  <si>
    <t>Semester</t>
  </si>
  <si>
    <t>Year</t>
  </si>
  <si>
    <t>Sem. GPA</t>
  </si>
  <si>
    <t>Initials / Date</t>
  </si>
  <si>
    <t>Action</t>
  </si>
  <si>
    <t>Used</t>
  </si>
  <si>
    <t>Fall</t>
  </si>
  <si>
    <t>Spring</t>
  </si>
  <si>
    <t>Summer</t>
  </si>
  <si>
    <t>GWU GPA</t>
  </si>
  <si>
    <t>SEAS GPA</t>
  </si>
  <si>
    <t>QPI</t>
  </si>
  <si>
    <t>#</t>
  </si>
  <si>
    <t>CH</t>
  </si>
  <si>
    <t>Sem GPA</t>
  </si>
  <si>
    <t>T</t>
  </si>
  <si>
    <t>SEM 1</t>
  </si>
  <si>
    <t>SEM 2</t>
  </si>
  <si>
    <t>SEM 3</t>
  </si>
  <si>
    <t>SEM 4</t>
  </si>
  <si>
    <t>SEM 5</t>
  </si>
  <si>
    <t>SEM 6</t>
  </si>
  <si>
    <t>SEM 7</t>
  </si>
  <si>
    <t>SEM 8</t>
  </si>
  <si>
    <t>MATH 2233</t>
  </si>
  <si>
    <t>EMSE 3850</t>
  </si>
  <si>
    <t>EMSE 4710</t>
  </si>
  <si>
    <t>EMSE 2705</t>
  </si>
  <si>
    <t>EMSE 1001</t>
  </si>
  <si>
    <t>SEAS 1001</t>
  </si>
  <si>
    <t>UW 1020</t>
  </si>
  <si>
    <t>MATH 1232</t>
  </si>
  <si>
    <t>MATH 1231</t>
  </si>
  <si>
    <t>APSC 2113</t>
  </si>
  <si>
    <t>APSC 3115</t>
  </si>
  <si>
    <t>H/SS Elec 2</t>
  </si>
  <si>
    <t>ECON 1011</t>
  </si>
  <si>
    <t>*Comm 1040, 1041 or 1042</t>
  </si>
  <si>
    <t>** CSCI 1112, 2113, 2441W</t>
  </si>
  <si>
    <t xml:space="preserve">or BADM 2301, ISTM 4120, 4121 </t>
  </si>
  <si>
    <t>EMSE 2801</t>
  </si>
  <si>
    <t xml:space="preserve"> </t>
  </si>
  <si>
    <t>EMSE 3815</t>
  </si>
  <si>
    <t>EMSE 4755</t>
  </si>
  <si>
    <t>EMSE 4410</t>
  </si>
  <si>
    <t>Prof Elec 2</t>
  </si>
  <si>
    <t>Prof Elec 3</t>
  </si>
  <si>
    <t>Prof Elec 4</t>
  </si>
  <si>
    <t>EMSE 4190</t>
  </si>
  <si>
    <t>EMSE 4191</t>
  </si>
  <si>
    <t>H/SS Elec 3</t>
  </si>
  <si>
    <t>H/SS Elec 4</t>
  </si>
  <si>
    <t>Transfers</t>
  </si>
  <si>
    <t>Minor</t>
  </si>
  <si>
    <t>SP 12</t>
  </si>
  <si>
    <t>FA 12</t>
  </si>
  <si>
    <t>SP 13</t>
  </si>
  <si>
    <t>SU 13</t>
  </si>
  <si>
    <t>FA 13</t>
  </si>
  <si>
    <t>SP 14</t>
  </si>
  <si>
    <t>SU 14</t>
  </si>
  <si>
    <t>FA 14</t>
  </si>
  <si>
    <t>SP 15</t>
  </si>
  <si>
    <t>SU 15</t>
  </si>
  <si>
    <t>SU 12</t>
  </si>
  <si>
    <t>Prof Elec 5</t>
  </si>
  <si>
    <t>Prof Elec 6</t>
  </si>
  <si>
    <t>EMSE 3855W</t>
  </si>
  <si>
    <t>FA 11</t>
  </si>
  <si>
    <t>FA 15</t>
  </si>
  <si>
    <t>SP 16</t>
  </si>
  <si>
    <t>SU 16</t>
  </si>
  <si>
    <t>FA 16</t>
  </si>
  <si>
    <t>SP 17</t>
  </si>
  <si>
    <t>SU 17</t>
  </si>
  <si>
    <t>FA 17</t>
  </si>
  <si>
    <t>SP 18</t>
  </si>
  <si>
    <t>SU 18</t>
  </si>
  <si>
    <t>FA 18</t>
  </si>
  <si>
    <t>SP 19</t>
  </si>
  <si>
    <t>SU 19</t>
  </si>
  <si>
    <t>FA 19</t>
  </si>
  <si>
    <t>SP 20</t>
  </si>
  <si>
    <t>SU 20</t>
  </si>
  <si>
    <t>FA 20</t>
  </si>
  <si>
    <t>SP 21</t>
  </si>
  <si>
    <t>SU 21</t>
  </si>
  <si>
    <t>FA 21</t>
  </si>
  <si>
    <t>Name</t>
  </si>
  <si>
    <t>GWID</t>
  </si>
  <si>
    <t>Degree</t>
  </si>
  <si>
    <t>BS Systems Engineering</t>
  </si>
  <si>
    <t>Sec Fields</t>
  </si>
  <si>
    <t>Humanities</t>
  </si>
  <si>
    <t>Social Science</t>
  </si>
  <si>
    <t>WIDS</t>
  </si>
  <si>
    <t>Course Sub</t>
  </si>
  <si>
    <t>for</t>
  </si>
  <si>
    <t>Deficiencies</t>
  </si>
  <si>
    <t>5 Year Courses</t>
  </si>
  <si>
    <t>Comp Elec 1*</t>
  </si>
  <si>
    <t>Sci Elec 1**</t>
  </si>
  <si>
    <t>Comp Elec 3</t>
  </si>
  <si>
    <t>PHYS 1022</t>
  </si>
  <si>
    <t>Comp Elec 4</t>
  </si>
  <si>
    <t>EMSE 4765</t>
  </si>
  <si>
    <t>H/SS Elec 1***</t>
  </si>
  <si>
    <t>EMSE 3740W</t>
  </si>
  <si>
    <t>Prof Elect 1****</t>
  </si>
  <si>
    <t>EMSE 4770</t>
  </si>
  <si>
    <t xml:space="preserve">EMSE 3820 </t>
  </si>
  <si>
    <t>PHIL 2135</t>
  </si>
  <si>
    <t xml:space="preserve">EMSE 3760 </t>
  </si>
  <si>
    <t>Comp Elec 2</t>
  </si>
  <si>
    <t>COMM 1042</t>
  </si>
  <si>
    <t>PHYS 1021</t>
  </si>
  <si>
    <t>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</si>
</sst>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5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/>
    <xf numFmtId="0" fontId="20" fillId="24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left"/>
    </xf>
    <xf numFmtId="0" fontId="0" fillId="24" borderId="0" xfId="0" applyFill="1"/>
    <xf numFmtId="0" fontId="20" fillId="24" borderId="0" xfId="0" applyFont="1" applyFill="1" applyBorder="1" applyAlignment="1"/>
    <xf numFmtId="0" fontId="20" fillId="0" borderId="10" xfId="0" applyFont="1" applyFill="1" applyBorder="1" applyAlignment="1"/>
    <xf numFmtId="0" fontId="0" fillId="0" borderId="0" xfId="0" applyFill="1"/>
    <xf numFmtId="0" fontId="24" fillId="0" borderId="10" xfId="0" applyFont="1" applyFill="1" applyBorder="1" applyAlignment="1"/>
    <xf numFmtId="0" fontId="20" fillId="0" borderId="0" xfId="0" applyFont="1" applyFill="1" applyBorder="1" applyAlignment="1"/>
    <xf numFmtId="0" fontId="20" fillId="0" borderId="0" xfId="0" applyFont="1" applyFill="1" applyAlignment="1"/>
    <xf numFmtId="0" fontId="23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0" fillId="0" borderId="0" xfId="0" applyFill="1" applyAlignment="1"/>
    <xf numFmtId="0" fontId="20" fillId="0" borderId="11" xfId="0" applyFont="1" applyFill="1" applyBorder="1" applyAlignment="1"/>
    <xf numFmtId="0" fontId="20" fillId="0" borderId="11" xfId="0" applyFont="1" applyFill="1" applyBorder="1" applyAlignment="1">
      <alignment horizontal="right"/>
    </xf>
    <xf numFmtId="0" fontId="20" fillId="0" borderId="0" xfId="0" applyFont="1" applyFill="1" applyAlignment="1">
      <alignment horizontal="left"/>
    </xf>
    <xf numFmtId="0" fontId="20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0" fillId="25" borderId="0" xfId="0" applyFill="1"/>
    <xf numFmtId="1" fontId="20" fillId="24" borderId="0" xfId="0" applyNumberFormat="1" applyFont="1" applyFill="1" applyBorder="1" applyAlignment="1"/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11" xfId="0" applyFill="1" applyBorder="1" applyAlignment="1"/>
    <xf numFmtId="49" fontId="20" fillId="0" borderId="13" xfId="0" applyNumberFormat="1" applyFont="1" applyFill="1" applyBorder="1" applyAlignment="1">
      <alignment horizontal="center"/>
    </xf>
    <xf numFmtId="0" fontId="23" fillId="0" borderId="14" xfId="0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20" fillId="0" borderId="12" xfId="0" applyFont="1" applyFill="1" applyBorder="1" applyAlignment="1"/>
    <xf numFmtId="49" fontId="0" fillId="0" borderId="12" xfId="0" applyNumberFormat="1" applyFill="1" applyBorder="1" applyAlignment="1"/>
    <xf numFmtId="0" fontId="20" fillId="0" borderId="14" xfId="0" applyFont="1" applyFill="1" applyBorder="1" applyAlignment="1">
      <alignment horizontal="left"/>
    </xf>
    <xf numFmtId="49" fontId="20" fillId="0" borderId="11" xfId="0" applyNumberFormat="1" applyFont="1" applyFill="1" applyBorder="1" applyAlignment="1"/>
    <xf numFmtId="0" fontId="20" fillId="0" borderId="11" xfId="0" applyFont="1" applyFill="1" applyBorder="1" applyAlignment="1">
      <alignment horizontal="left"/>
    </xf>
    <xf numFmtId="49" fontId="20" fillId="0" borderId="12" xfId="0" applyNumberFormat="1" applyFont="1" applyFill="1" applyBorder="1" applyAlignment="1"/>
    <xf numFmtId="0" fontId="20" fillId="0" borderId="12" xfId="0" applyFont="1" applyFill="1" applyBorder="1" applyAlignment="1">
      <alignment horizontal="right"/>
    </xf>
    <xf numFmtId="0" fontId="20" fillId="0" borderId="15" xfId="0" applyFont="1" applyFill="1" applyBorder="1" applyAlignment="1"/>
    <xf numFmtId="0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right"/>
    </xf>
    <xf numFmtId="14" fontId="20" fillId="0" borderId="0" xfId="0" applyNumberFormat="1" applyFont="1" applyFill="1" applyBorder="1" applyAlignment="1"/>
    <xf numFmtId="0" fontId="23" fillId="0" borderId="10" xfId="0" applyFont="1" applyFill="1" applyBorder="1" applyAlignment="1"/>
    <xf numFmtId="0" fontId="20" fillId="0" borderId="16" xfId="0" applyFont="1" applyFill="1" applyBorder="1" applyAlignment="1"/>
    <xf numFmtId="0" fontId="15" fillId="0" borderId="0" xfId="0" applyFont="1" applyFill="1"/>
    <xf numFmtId="0" fontId="25" fillId="0" borderId="0" xfId="0" applyFont="1" applyFill="1"/>
    <xf numFmtId="0" fontId="1" fillId="0" borderId="0" xfId="0" applyFont="1" applyFill="1"/>
    <xf numFmtId="0" fontId="22" fillId="0" borderId="0" xfId="0" applyFont="1" applyFill="1"/>
    <xf numFmtId="164" fontId="0" fillId="0" borderId="0" xfId="0" applyNumberFormat="1" applyFill="1"/>
    <xf numFmtId="0" fontId="0" fillId="0" borderId="17" xfId="0" applyFill="1" applyBorder="1"/>
    <xf numFmtId="0" fontId="0" fillId="0" borderId="18" xfId="0" applyFill="1" applyBorder="1"/>
    <xf numFmtId="164" fontId="0" fillId="0" borderId="18" xfId="0" applyNumberFormat="1" applyFill="1" applyBorder="1"/>
    <xf numFmtId="0" fontId="26" fillId="0" borderId="0" xfId="0" applyFont="1" applyFill="1" applyBorder="1" applyAlignment="1">
      <alignment horizontal="center"/>
    </xf>
    <xf numFmtId="0" fontId="26" fillId="0" borderId="0" xfId="0" applyFont="1" applyFill="1"/>
    <xf numFmtId="0" fontId="26" fillId="0" borderId="0" xfId="0" applyFont="1" applyFill="1" applyAlignment="1"/>
    <xf numFmtId="0" fontId="27" fillId="0" borderId="0" xfId="0" applyFont="1" applyFill="1" applyAlignment="1">
      <alignment horizontal="center"/>
    </xf>
    <xf numFmtId="0" fontId="27" fillId="0" borderId="0" xfId="0" applyFont="1" applyFill="1" applyBorder="1" applyAlignment="1"/>
    <xf numFmtId="2" fontId="28" fillId="0" borderId="0" xfId="0" applyNumberFormat="1" applyFont="1" applyFill="1" applyBorder="1" applyAlignment="1"/>
    <xf numFmtId="0" fontId="28" fillId="0" borderId="0" xfId="0" applyFont="1" applyFill="1"/>
    <xf numFmtId="0" fontId="27" fillId="0" borderId="15" xfId="0" applyFont="1" applyFill="1" applyBorder="1" applyAlignment="1"/>
    <xf numFmtId="0" fontId="27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/>
    <xf numFmtId="0" fontId="29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0" xfId="0" applyFont="1" applyFill="1" applyAlignment="1"/>
    <xf numFmtId="0" fontId="30" fillId="0" borderId="0" xfId="0" applyFont="1" applyFill="1"/>
    <xf numFmtId="0" fontId="26" fillId="0" borderId="18" xfId="0" applyFont="1" applyFill="1" applyBorder="1"/>
    <xf numFmtId="2" fontId="27" fillId="0" borderId="0" xfId="0" applyNumberFormat="1" applyFont="1" applyFill="1" applyBorder="1" applyAlignment="1"/>
    <xf numFmtId="0" fontId="26" fillId="0" borderId="11" xfId="0" applyFont="1" applyFill="1" applyBorder="1" applyAlignment="1">
      <alignment horizontal="left"/>
    </xf>
    <xf numFmtId="49" fontId="26" fillId="0" borderId="12" xfId="0" applyNumberFormat="1" applyFont="1" applyFill="1" applyBorder="1" applyAlignment="1"/>
    <xf numFmtId="14" fontId="27" fillId="0" borderId="0" xfId="0" applyNumberFormat="1" applyFont="1" applyFill="1" applyBorder="1" applyAlignment="1"/>
    <xf numFmtId="0" fontId="21" fillId="0" borderId="0" xfId="0" applyFont="1" applyFill="1"/>
    <xf numFmtId="0" fontId="21" fillId="0" borderId="0" xfId="0" applyFont="1" applyFill="1" applyBorder="1"/>
    <xf numFmtId="0" fontId="21" fillId="0" borderId="18" xfId="0" applyFont="1" applyFill="1" applyBorder="1"/>
    <xf numFmtId="0" fontId="15" fillId="0" borderId="17" xfId="0" applyFont="1" applyFill="1" applyBorder="1"/>
    <xf numFmtId="0" fontId="15" fillId="0" borderId="0" xfId="0" applyFont="1" applyFill="1" applyBorder="1"/>
    <xf numFmtId="0" fontId="21" fillId="0" borderId="19" xfId="0" applyFont="1" applyFill="1" applyBorder="1"/>
    <xf numFmtId="0" fontId="21" fillId="0" borderId="20" xfId="0" applyFont="1" applyFill="1" applyBorder="1"/>
    <xf numFmtId="0" fontId="21" fillId="0" borderId="21" xfId="0" applyFont="1" applyFill="1" applyBorder="1"/>
    <xf numFmtId="0" fontId="21" fillId="0" borderId="22" xfId="0" applyFont="1" applyFill="1" applyBorder="1"/>
    <xf numFmtId="0" fontId="21" fillId="0" borderId="23" xfId="0" applyFont="1" applyFill="1" applyBorder="1"/>
    <xf numFmtId="0" fontId="21" fillId="0" borderId="24" xfId="0" applyFont="1" applyFill="1" applyBorder="1"/>
    <xf numFmtId="0" fontId="21" fillId="0" borderId="25" xfId="0" applyFont="1" applyFill="1" applyBorder="1"/>
    <xf numFmtId="0" fontId="21" fillId="0" borderId="26" xfId="0" applyFont="1" applyFill="1" applyBorder="1"/>
    <xf numFmtId="0" fontId="15" fillId="0" borderId="27" xfId="0" applyFont="1" applyFill="1" applyBorder="1"/>
    <xf numFmtId="0" fontId="15" fillId="0" borderId="0" xfId="0" applyFont="1"/>
    <xf numFmtId="0" fontId="15" fillId="0" borderId="18" xfId="0" applyFont="1" applyFill="1" applyBorder="1"/>
    <xf numFmtId="0" fontId="31" fillId="0" borderId="0" xfId="0" applyFont="1" applyFill="1"/>
    <xf numFmtId="0" fontId="31" fillId="0" borderId="27" xfId="0" applyFont="1" applyFill="1" applyBorder="1"/>
    <xf numFmtId="0" fontId="20" fillId="0" borderId="11" xfId="0" applyFont="1" applyFill="1" applyBorder="1" applyAlignment="1"/>
    <xf numFmtId="0" fontId="31" fillId="0" borderId="0" xfId="0" applyFont="1" applyFill="1" applyAlignment="1"/>
    <xf numFmtId="0" fontId="20" fillId="0" borderId="11" xfId="0" applyFont="1" applyFill="1" applyBorder="1" applyAlignment="1"/>
    <xf numFmtId="0" fontId="21" fillId="0" borderId="0" xfId="0" quotePrefix="1" applyFont="1" applyFill="1"/>
    <xf numFmtId="0" fontId="1" fillId="0" borderId="18" xfId="0" applyFont="1" applyFill="1" applyBorder="1"/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2" fontId="20" fillId="0" borderId="13" xfId="0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49" fontId="20" fillId="0" borderId="13" xfId="0" applyNumberFormat="1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 horizontal="center"/>
    </xf>
    <xf numFmtId="0" fontId="20" fillId="0" borderId="13" xfId="0" applyFont="1" applyFill="1" applyBorder="1" applyAlignment="1"/>
    <xf numFmtId="0" fontId="20" fillId="0" borderId="12" xfId="0" applyFont="1" applyFill="1" applyBorder="1" applyAlignment="1"/>
    <xf numFmtId="0" fontId="0" fillId="0" borderId="11" xfId="0" applyFill="1" applyBorder="1" applyAlignment="1">
      <alignment horizontal="left"/>
    </xf>
    <xf numFmtId="0" fontId="0" fillId="0" borderId="11" xfId="0" applyFill="1" applyBorder="1" applyAlignment="1"/>
    <xf numFmtId="0" fontId="23" fillId="0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0" fillId="0" borderId="12" xfId="0" applyFill="1" applyBorder="1" applyAlignment="1"/>
    <xf numFmtId="0" fontId="23" fillId="0" borderId="11" xfId="0" applyFont="1" applyFill="1" applyBorder="1" applyAlignment="1"/>
    <xf numFmtId="49" fontId="0" fillId="0" borderId="12" xfId="0" applyNumberFormat="1" applyFill="1" applyBorder="1" applyAlignment="1"/>
    <xf numFmtId="0" fontId="0" fillId="0" borderId="12" xfId="0" applyNumberFormat="1" applyFill="1" applyBorder="1" applyAlignment="1"/>
    <xf numFmtId="0" fontId="23" fillId="0" borderId="11" xfId="0" applyFont="1" applyFill="1" applyBorder="1" applyAlignment="1">
      <alignment horizontal="right"/>
    </xf>
    <xf numFmtId="0" fontId="22" fillId="0" borderId="11" xfId="0" applyFont="1" applyFill="1" applyBorder="1" applyAlignment="1"/>
    <xf numFmtId="0" fontId="1" fillId="0" borderId="11" xfId="0" applyFont="1" applyFill="1" applyBorder="1" applyAlignment="1">
      <alignment horizontal="left"/>
    </xf>
    <xf numFmtId="164" fontId="0" fillId="0" borderId="10" xfId="0" applyNumberFormat="1" applyFill="1" applyBorder="1" applyAlignment="1">
      <alignment horizontal="left"/>
    </xf>
    <xf numFmtId="0" fontId="20" fillId="0" borderId="11" xfId="0" applyFont="1" applyFill="1" applyBorder="1" applyAlignment="1"/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2" xfId="0" applyFont="1" applyFill="1" applyBorder="1" applyAlignment="1"/>
    <xf numFmtId="0" fontId="23" fillId="0" borderId="12" xfId="0" applyFont="1" applyFill="1" applyBorder="1" applyAlignment="1">
      <alignment horizontal="right"/>
    </xf>
    <xf numFmtId="0" fontId="22" fillId="0" borderId="12" xfId="0" applyFont="1" applyFill="1" applyBorder="1" applyAlignment="1"/>
    <xf numFmtId="49" fontId="1" fillId="0" borderId="12" xfId="0" applyNumberFormat="1" applyFont="1" applyFill="1" applyBorder="1" applyAlignment="1"/>
    <xf numFmtId="0" fontId="22" fillId="0" borderId="12" xfId="0" applyFont="1" applyFill="1" applyBorder="1" applyAlignment="1">
      <alignment horizontal="righ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8"/>
  <sheetViews>
    <sheetView tabSelected="1" topLeftCell="A70" zoomScaleNormal="100" workbookViewId="0">
      <selection activeCell="E120" sqref="E120"/>
    </sheetView>
  </sheetViews>
  <sheetFormatPr defaultRowHeight="12.5" x14ac:dyDescent="0.25"/>
  <cols>
    <col min="1" max="1" width="2.81640625" style="10" customWidth="1"/>
    <col min="2" max="2" width="10.54296875" style="10" customWidth="1"/>
    <col min="3" max="3" width="9.54296875" style="10" customWidth="1"/>
    <col min="4" max="4" width="3.81640625" style="10" customWidth="1"/>
    <col min="5" max="5" width="6.54296875" style="10" customWidth="1"/>
    <col min="6" max="7" width="1.453125" style="57" customWidth="1"/>
    <col min="8" max="8" width="2.81640625" style="10" customWidth="1"/>
    <col min="9" max="9" width="10.54296875" style="10" customWidth="1"/>
    <col min="10" max="10" width="10" style="10" customWidth="1"/>
    <col min="11" max="11" width="3.81640625" style="10" customWidth="1"/>
    <col min="12" max="12" width="6.54296875" style="10" customWidth="1"/>
    <col min="13" max="13" width="0.54296875" style="57" customWidth="1"/>
    <col min="14" max="14" width="1.453125" style="57" customWidth="1"/>
    <col min="15" max="15" width="2.81640625" style="10" customWidth="1"/>
    <col min="16" max="16" width="10.54296875" style="10" customWidth="1"/>
    <col min="17" max="17" width="8.81640625" style="10" customWidth="1"/>
    <col min="18" max="18" width="3.81640625" style="10" customWidth="1"/>
    <col min="19" max="19" width="6.54296875" style="10" customWidth="1"/>
    <col min="20" max="20" width="7.453125" customWidth="1"/>
    <col min="22" max="23" width="4.453125" customWidth="1"/>
    <col min="25" max="25" width="14.453125" customWidth="1"/>
    <col min="27" max="27" width="4" customWidth="1"/>
  </cols>
  <sheetData>
    <row r="1" spans="1:28" ht="13" x14ac:dyDescent="0.3">
      <c r="A1" s="5"/>
      <c r="B1" s="25"/>
      <c r="C1" s="25"/>
      <c r="D1" s="128" t="s">
        <v>33</v>
      </c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25"/>
      <c r="R1" s="25"/>
      <c r="S1" s="25"/>
      <c r="T1" s="2"/>
      <c r="U1" s="3"/>
      <c r="V1" s="10"/>
      <c r="W1" s="10"/>
      <c r="X1" s="10"/>
      <c r="Y1" s="10"/>
      <c r="Z1" s="10"/>
      <c r="AA1" s="10"/>
      <c r="AB1" s="10"/>
    </row>
    <row r="2" spans="1:28" ht="13" x14ac:dyDescent="0.3">
      <c r="A2" s="13"/>
      <c r="B2" s="15"/>
      <c r="C2" s="15"/>
      <c r="D2" s="129" t="s">
        <v>178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27"/>
      <c r="R2" s="15"/>
      <c r="S2" s="15"/>
      <c r="T2" s="4"/>
      <c r="U2" s="5"/>
      <c r="V2" s="10"/>
      <c r="W2" s="10"/>
      <c r="X2" s="10"/>
      <c r="Y2" s="10"/>
      <c r="Z2" s="10"/>
      <c r="AA2" s="10"/>
      <c r="AB2" s="10"/>
    </row>
    <row r="3" spans="1:28" ht="13" x14ac:dyDescent="0.3">
      <c r="A3" s="28"/>
      <c r="B3" s="24"/>
      <c r="C3" s="24"/>
      <c r="D3" s="111" t="s">
        <v>34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34" t="s">
        <v>35</v>
      </c>
      <c r="R3" s="132"/>
      <c r="S3" s="29">
        <f>SUM(A11:A16,H11:H15,H22:H26,A22:A26,A33:A38,H33:H38,H44:H48,A44:A49)</f>
        <v>129</v>
      </c>
      <c r="T3" s="6"/>
      <c r="U3" s="3"/>
      <c r="V3" s="10"/>
      <c r="W3" s="10"/>
      <c r="X3" s="10"/>
      <c r="Y3" s="10" t="s">
        <v>150</v>
      </c>
      <c r="Z3" s="10">
        <f>C5</f>
        <v>0</v>
      </c>
      <c r="AA3" s="10"/>
      <c r="AB3" s="10"/>
    </row>
    <row r="4" spans="1:28" x14ac:dyDescent="0.25">
      <c r="A4" s="30"/>
      <c r="B4" s="31"/>
      <c r="C4" s="31"/>
      <c r="D4" s="31"/>
      <c r="E4" s="31"/>
      <c r="F4" s="56"/>
      <c r="G4" s="56"/>
      <c r="H4" s="31"/>
      <c r="I4" s="31"/>
      <c r="J4" s="31"/>
      <c r="K4" s="31"/>
      <c r="L4" s="31"/>
      <c r="M4" s="56"/>
      <c r="N4" s="56"/>
      <c r="O4" s="31"/>
      <c r="P4" s="31"/>
      <c r="Q4" s="32"/>
      <c r="R4" s="3"/>
      <c r="S4" s="33"/>
      <c r="T4" s="6"/>
      <c r="U4" s="3"/>
      <c r="V4" s="10"/>
      <c r="W4" s="10"/>
      <c r="X4" s="10"/>
      <c r="Y4" s="10" t="s">
        <v>151</v>
      </c>
      <c r="Z4">
        <f>P5</f>
        <v>0</v>
      </c>
    </row>
    <row r="5" spans="1:28" ht="13" x14ac:dyDescent="0.3">
      <c r="A5" s="118" t="s">
        <v>36</v>
      </c>
      <c r="B5" s="118"/>
      <c r="C5" s="125"/>
      <c r="D5" s="108"/>
      <c r="E5" s="108"/>
      <c r="F5" s="108"/>
      <c r="G5" s="108"/>
      <c r="H5" s="108"/>
      <c r="I5" s="108"/>
      <c r="J5" s="108"/>
      <c r="K5" s="108"/>
      <c r="L5" s="121" t="s">
        <v>37</v>
      </c>
      <c r="M5" s="122"/>
      <c r="N5" s="122"/>
      <c r="O5" s="122"/>
      <c r="P5" s="123"/>
      <c r="Q5" s="108"/>
      <c r="R5" s="108"/>
      <c r="S5" s="108"/>
      <c r="T5" s="6"/>
      <c r="U5" s="3"/>
      <c r="V5" s="10"/>
      <c r="W5" s="10"/>
      <c r="X5" s="10"/>
      <c r="Y5" s="10" t="s">
        <v>152</v>
      </c>
      <c r="Z5" s="89" t="s">
        <v>153</v>
      </c>
    </row>
    <row r="6" spans="1:28" ht="13" x14ac:dyDescent="0.3">
      <c r="A6" s="130" t="s">
        <v>38</v>
      </c>
      <c r="B6" s="130"/>
      <c r="C6" s="106" t="s">
        <v>39</v>
      </c>
      <c r="D6" s="117"/>
      <c r="E6" s="117"/>
      <c r="F6" s="117"/>
      <c r="G6" s="117"/>
      <c r="H6" s="117"/>
      <c r="I6" s="117"/>
      <c r="J6" s="117"/>
      <c r="K6" s="117"/>
      <c r="L6" s="131" t="s">
        <v>40</v>
      </c>
      <c r="M6" s="132"/>
      <c r="N6" s="132"/>
      <c r="O6" s="132"/>
      <c r="P6" s="133" t="s">
        <v>134</v>
      </c>
      <c r="Q6" s="117"/>
      <c r="R6" s="117"/>
      <c r="S6" s="117"/>
      <c r="T6" s="7"/>
      <c r="V6" s="10"/>
      <c r="W6" s="10"/>
      <c r="X6" s="10"/>
      <c r="Y6" s="10" t="s">
        <v>154</v>
      </c>
      <c r="Z6" s="89">
        <f>Q44</f>
        <v>0</v>
      </c>
    </row>
    <row r="7" spans="1:28" x14ac:dyDescent="0.25">
      <c r="T7" s="7"/>
      <c r="Y7" s="10"/>
    </row>
    <row r="8" spans="1:28" x14ac:dyDescent="0.25">
      <c r="A8" s="14" t="s">
        <v>41</v>
      </c>
      <c r="B8" s="13"/>
      <c r="C8" s="14">
        <f>IF(P6="FA 15", 2015,IF(P6="FA 16", 2016,IF(P6="FA 17", 2017,IF(P6="FA 18", 2018,IF(P6="FA 19", 2019,IF(P6="FA 20", 2020,""))))))</f>
        <v>2016</v>
      </c>
      <c r="D8" s="15"/>
      <c r="E8" s="16"/>
      <c r="F8" s="58"/>
      <c r="H8" s="14" t="s">
        <v>42</v>
      </c>
      <c r="I8" s="13"/>
      <c r="J8" s="14">
        <f>C8+1</f>
        <v>2017</v>
      </c>
      <c r="K8" s="15"/>
      <c r="L8" s="16"/>
      <c r="M8" s="58"/>
      <c r="T8" s="7"/>
      <c r="Y8" s="10" t="s">
        <v>155</v>
      </c>
      <c r="Z8" s="89" t="str">
        <f>J26</f>
        <v/>
      </c>
    </row>
    <row r="9" spans="1:28" x14ac:dyDescent="0.25">
      <c r="A9" s="93" t="s">
        <v>43</v>
      </c>
      <c r="B9" s="93"/>
      <c r="C9" s="93"/>
      <c r="D9" s="18" t="s">
        <v>44</v>
      </c>
      <c r="E9" s="19">
        <v>16</v>
      </c>
      <c r="F9" s="59"/>
      <c r="H9" s="93" t="s">
        <v>45</v>
      </c>
      <c r="I9" s="93"/>
      <c r="J9" s="93"/>
      <c r="K9" s="18" t="s">
        <v>44</v>
      </c>
      <c r="L9" s="19">
        <f>SUM(H11:H17)</f>
        <v>16</v>
      </c>
      <c r="M9" s="59"/>
      <c r="O9" s="10" t="s">
        <v>46</v>
      </c>
      <c r="T9" s="7"/>
      <c r="Y9" s="10"/>
      <c r="Z9" t="str">
        <f>C37</f>
        <v/>
      </c>
    </row>
    <row r="10" spans="1:28" x14ac:dyDescent="0.25">
      <c r="A10" s="9" t="s">
        <v>47</v>
      </c>
      <c r="B10" s="9" t="s">
        <v>1</v>
      </c>
      <c r="C10" s="11" t="s">
        <v>48</v>
      </c>
      <c r="D10" s="9" t="s">
        <v>49</v>
      </c>
      <c r="E10" s="9" t="s">
        <v>50</v>
      </c>
      <c r="F10" s="60"/>
      <c r="H10" s="9" t="s">
        <v>47</v>
      </c>
      <c r="I10" s="9" t="s">
        <v>1</v>
      </c>
      <c r="J10" s="11" t="s">
        <v>48</v>
      </c>
      <c r="K10" s="9" t="s">
        <v>49</v>
      </c>
      <c r="L10" s="9" t="s">
        <v>50</v>
      </c>
      <c r="M10" s="60"/>
      <c r="O10" s="9" t="s">
        <v>47</v>
      </c>
      <c r="P10" s="9" t="s">
        <v>1</v>
      </c>
      <c r="Q10" s="11" t="s">
        <v>48</v>
      </c>
      <c r="R10" s="9" t="s">
        <v>49</v>
      </c>
      <c r="S10" s="9" t="s">
        <v>50</v>
      </c>
      <c r="T10" s="8"/>
      <c r="Y10" s="10"/>
    </row>
    <row r="11" spans="1:28" x14ac:dyDescent="0.25">
      <c r="A11" s="11">
        <v>3</v>
      </c>
      <c r="B11" s="11" t="s">
        <v>162</v>
      </c>
      <c r="C11" s="11" t="str">
        <f t="shared" ref="C11:C17" si="0">IF(ISERROR($V11),"",IF(INDEX($B$124:$G$198,$V11,2)=$B11,"",INDEX($B$124:$G$198,$V11,2)))</f>
        <v/>
      </c>
      <c r="D11" s="11" t="str">
        <f>IF(ISERROR($V11),"",INDEX($B$124:$G$198,$V11,4))</f>
        <v/>
      </c>
      <c r="E11" s="11" t="str">
        <f>IF(ISERROR($V11),"",INDEX($B$124:$G$198,$V11,1))</f>
        <v/>
      </c>
      <c r="F11" s="61" t="e">
        <f t="shared" ref="F11:F17" si="1">IF(ISNUMBER(D11),D11*A11,IF(ISBLANK(D11),0,VLOOKUP(D11,$A$52:$B$54,2,FALSE)*A11))</f>
        <v>#N/A</v>
      </c>
      <c r="G11" s="62"/>
      <c r="H11" s="11">
        <v>3</v>
      </c>
      <c r="I11" s="11" t="s">
        <v>175</v>
      </c>
      <c r="J11" s="11" t="str">
        <f t="shared" ref="J11:J17" si="2">IF(ISERROR($W11),"",IF(INDEX($B$124:$G$198,$W11,2)=$I11,"",INDEX($B$124:$G$198,$W11,2)))</f>
        <v/>
      </c>
      <c r="K11" s="11" t="str">
        <f t="shared" ref="K11:K14" si="3">IF(ISERROR($W11),"",INDEX($B$124:$G$198,$W11,4))</f>
        <v/>
      </c>
      <c r="L11" s="11" t="str">
        <f t="shared" ref="L11:L14" si="4">IF(ISERROR($W11),"",INDEX($B$124:$G$198,$W11,1))</f>
        <v/>
      </c>
      <c r="M11" s="71" t="e">
        <f t="shared" ref="M11:M17" si="5">IF(ISNUMBER(K11),K11*H11,IF(ISBLANK(K11),0,VLOOKUP(K11,$A$52:$B$54,2,FALSE)*H11))</f>
        <v>#N/A</v>
      </c>
      <c r="O11" s="9" t="str">
        <f t="shared" ref="O11:O26" si="6">IF($T11="","",INDEX($B$124:$G$198,$T11,3))</f>
        <v/>
      </c>
      <c r="P11" s="9" t="str">
        <f t="shared" ref="P11:P26" si="7">IF($T11="","",INDEX($B$124:$G$198,$T11,2))</f>
        <v/>
      </c>
      <c r="Q11" s="9"/>
      <c r="R11" s="9" t="str">
        <f t="shared" ref="R11:R26" si="8">IF($T11="","",INDEX($B$124:$G$198,$T11,4))</f>
        <v/>
      </c>
      <c r="S11" s="9" t="str">
        <f t="shared" ref="S11:S26" si="9">IF($T11="","",INDEX($B$124:$G$198,$T11,1))</f>
        <v/>
      </c>
      <c r="T11" s="23"/>
      <c r="U11">
        <v>1</v>
      </c>
      <c r="V11" s="22" t="e">
        <f t="shared" ref="V11:V17" si="10">MATCH(B11,$C$124:$C$203,0)</f>
        <v>#N/A</v>
      </c>
      <c r="W11" s="22" t="e">
        <f t="shared" ref="W11" si="11">MATCH(I11,$C$124:$C$203,0)</f>
        <v>#N/A</v>
      </c>
      <c r="Y11" s="10" t="s">
        <v>156</v>
      </c>
      <c r="Z11" s="89" t="str">
        <f>C47</f>
        <v/>
      </c>
    </row>
    <row r="12" spans="1:28" x14ac:dyDescent="0.25">
      <c r="A12" s="11">
        <v>1</v>
      </c>
      <c r="B12" s="11" t="s">
        <v>90</v>
      </c>
      <c r="C12" s="11" t="str">
        <f t="shared" si="0"/>
        <v/>
      </c>
      <c r="D12" s="11" t="str">
        <f t="shared" ref="D12:D16" si="12">IF(ISERROR($V12),"",INDEX($B$124:$G$198,$V12,4))</f>
        <v/>
      </c>
      <c r="E12" s="11" t="str">
        <f t="shared" ref="E12:E16" si="13">IF(ISERROR($V12),"",INDEX($B$124:$G$198,$V12,1))</f>
        <v/>
      </c>
      <c r="F12" s="61" t="e">
        <f t="shared" si="1"/>
        <v>#N/A</v>
      </c>
      <c r="G12" s="62"/>
      <c r="H12" s="11">
        <v>3</v>
      </c>
      <c r="I12" s="11" t="s">
        <v>176</v>
      </c>
      <c r="J12" s="11" t="str">
        <f t="shared" si="2"/>
        <v/>
      </c>
      <c r="K12" s="11" t="str">
        <f t="shared" si="3"/>
        <v/>
      </c>
      <c r="L12" s="11" t="str">
        <f t="shared" si="4"/>
        <v/>
      </c>
      <c r="M12" s="71" t="e">
        <f t="shared" si="5"/>
        <v>#N/A</v>
      </c>
      <c r="O12" s="9" t="str">
        <f t="shared" si="6"/>
        <v/>
      </c>
      <c r="P12" s="9" t="str">
        <f t="shared" si="7"/>
        <v/>
      </c>
      <c r="Q12" s="9"/>
      <c r="R12" s="9" t="str">
        <f t="shared" si="8"/>
        <v/>
      </c>
      <c r="S12" s="9" t="str">
        <f t="shared" si="9"/>
        <v/>
      </c>
      <c r="T12" s="23"/>
      <c r="U12">
        <f t="shared" ref="U12:U50" si="14">U11+1</f>
        <v>2</v>
      </c>
      <c r="V12" s="22" t="e">
        <f t="shared" si="10"/>
        <v>#N/A</v>
      </c>
      <c r="W12" s="22" t="e">
        <f t="shared" ref="W12:W17" si="15">MATCH(I12,$C$124:$C$203,0)</f>
        <v>#N/A</v>
      </c>
      <c r="Y12" s="10"/>
      <c r="Z12" s="89" t="str">
        <f>J45</f>
        <v/>
      </c>
    </row>
    <row r="13" spans="1:28" x14ac:dyDescent="0.25">
      <c r="A13" s="11">
        <v>3</v>
      </c>
      <c r="B13" s="11" t="s">
        <v>94</v>
      </c>
      <c r="C13" s="11" t="str">
        <f t="shared" si="0"/>
        <v/>
      </c>
      <c r="D13" s="11" t="str">
        <f t="shared" si="12"/>
        <v/>
      </c>
      <c r="E13" s="11" t="str">
        <f t="shared" si="13"/>
        <v/>
      </c>
      <c r="F13" s="61" t="e">
        <f t="shared" si="1"/>
        <v>#N/A</v>
      </c>
      <c r="G13" s="62"/>
      <c r="H13" s="11">
        <v>3</v>
      </c>
      <c r="I13" s="11" t="s">
        <v>98</v>
      </c>
      <c r="J13" s="11" t="str">
        <f t="shared" si="2"/>
        <v/>
      </c>
      <c r="K13" s="11" t="str">
        <f t="shared" si="3"/>
        <v/>
      </c>
      <c r="L13" s="11" t="str">
        <f t="shared" si="4"/>
        <v/>
      </c>
      <c r="M13" s="71" t="e">
        <f t="shared" si="5"/>
        <v>#N/A</v>
      </c>
      <c r="O13" s="9" t="str">
        <f t="shared" si="6"/>
        <v/>
      </c>
      <c r="P13" s="9" t="str">
        <f t="shared" si="7"/>
        <v/>
      </c>
      <c r="Q13" s="9"/>
      <c r="R13" s="9" t="str">
        <f t="shared" si="8"/>
        <v/>
      </c>
      <c r="S13" s="9" t="str">
        <f t="shared" si="9"/>
        <v/>
      </c>
      <c r="T13" s="23"/>
      <c r="U13">
        <f t="shared" si="14"/>
        <v>3</v>
      </c>
      <c r="V13" s="22" t="e">
        <f t="shared" si="10"/>
        <v>#N/A</v>
      </c>
      <c r="W13" s="22" t="e">
        <f t="shared" si="15"/>
        <v>#N/A</v>
      </c>
      <c r="Y13" s="10"/>
    </row>
    <row r="14" spans="1:28" x14ac:dyDescent="0.25">
      <c r="A14" s="11">
        <v>1</v>
      </c>
      <c r="B14" s="11" t="s">
        <v>91</v>
      </c>
      <c r="C14" s="11" t="str">
        <f t="shared" si="0"/>
        <v/>
      </c>
      <c r="D14" s="11" t="str">
        <f t="shared" si="12"/>
        <v/>
      </c>
      <c r="E14" s="11" t="str">
        <f t="shared" si="13"/>
        <v/>
      </c>
      <c r="F14" s="61" t="e">
        <f t="shared" si="1"/>
        <v>#N/A</v>
      </c>
      <c r="G14" s="62"/>
      <c r="H14" s="11">
        <v>3</v>
      </c>
      <c r="I14" s="11" t="s">
        <v>93</v>
      </c>
      <c r="J14" s="11" t="str">
        <f t="shared" si="2"/>
        <v/>
      </c>
      <c r="K14" s="11" t="str">
        <f t="shared" si="3"/>
        <v/>
      </c>
      <c r="L14" s="11" t="str">
        <f t="shared" si="4"/>
        <v/>
      </c>
      <c r="M14" s="71" t="e">
        <f t="shared" si="5"/>
        <v>#N/A</v>
      </c>
      <c r="O14" s="9" t="str">
        <f t="shared" si="6"/>
        <v/>
      </c>
      <c r="P14" s="9" t="str">
        <f t="shared" si="7"/>
        <v/>
      </c>
      <c r="Q14" s="9"/>
      <c r="R14" s="9" t="str">
        <f t="shared" si="8"/>
        <v/>
      </c>
      <c r="S14" s="9" t="str">
        <f t="shared" si="9"/>
        <v/>
      </c>
      <c r="T14" s="23"/>
      <c r="U14">
        <f t="shared" si="14"/>
        <v>4</v>
      </c>
      <c r="V14" s="22" t="e">
        <f t="shared" si="10"/>
        <v>#N/A</v>
      </c>
      <c r="W14" s="22" t="e">
        <f t="shared" si="15"/>
        <v>#N/A</v>
      </c>
      <c r="Y14" s="10" t="s">
        <v>157</v>
      </c>
    </row>
    <row r="15" spans="1:28" x14ac:dyDescent="0.25">
      <c r="A15" s="11">
        <v>4</v>
      </c>
      <c r="B15" s="11" t="s">
        <v>92</v>
      </c>
      <c r="C15" s="11" t="str">
        <f t="shared" si="0"/>
        <v/>
      </c>
      <c r="D15" s="11" t="str">
        <f t="shared" si="12"/>
        <v/>
      </c>
      <c r="E15" s="11" t="str">
        <f t="shared" si="13"/>
        <v/>
      </c>
      <c r="F15" s="61" t="e">
        <f t="shared" si="1"/>
        <v>#N/A</v>
      </c>
      <c r="G15" s="62"/>
      <c r="H15" s="11">
        <v>4</v>
      </c>
      <c r="I15" s="11" t="s">
        <v>177</v>
      </c>
      <c r="J15" s="11" t="str">
        <f t="shared" si="2"/>
        <v/>
      </c>
      <c r="K15" s="11" t="str">
        <f>IF(ISERROR($W15),"",INDEX($B$124:$G$198,$W15,4))</f>
        <v/>
      </c>
      <c r="L15" s="11" t="str">
        <f>IF(ISERROR($W15),"",INDEX($B$124:$G$198,$W15,1))</f>
        <v/>
      </c>
      <c r="M15" s="71" t="e">
        <f t="shared" si="5"/>
        <v>#N/A</v>
      </c>
      <c r="O15" s="9" t="str">
        <f t="shared" si="6"/>
        <v/>
      </c>
      <c r="P15" s="9" t="str">
        <f t="shared" si="7"/>
        <v/>
      </c>
      <c r="Q15" s="9"/>
      <c r="R15" s="9" t="str">
        <f t="shared" si="8"/>
        <v/>
      </c>
      <c r="S15" s="9" t="str">
        <f t="shared" si="9"/>
        <v/>
      </c>
      <c r="T15" s="23"/>
      <c r="U15">
        <f t="shared" si="14"/>
        <v>5</v>
      </c>
      <c r="V15" s="22" t="e">
        <f t="shared" si="10"/>
        <v>#N/A</v>
      </c>
      <c r="W15" s="22" t="e">
        <f t="shared" si="15"/>
        <v>#N/A</v>
      </c>
      <c r="Y15" s="10"/>
    </row>
    <row r="16" spans="1:28" x14ac:dyDescent="0.25">
      <c r="A16" s="11">
        <v>4</v>
      </c>
      <c r="B16" s="11" t="s">
        <v>163</v>
      </c>
      <c r="C16" s="11" t="str">
        <f t="shared" si="0"/>
        <v/>
      </c>
      <c r="D16" s="11" t="str">
        <f t="shared" si="12"/>
        <v/>
      </c>
      <c r="E16" s="11" t="str">
        <f t="shared" si="13"/>
        <v/>
      </c>
      <c r="F16" s="61" t="e">
        <f t="shared" si="1"/>
        <v>#N/A</v>
      </c>
      <c r="G16" s="62"/>
      <c r="H16" s="11"/>
      <c r="I16" s="11"/>
      <c r="J16" s="11" t="str">
        <f t="shared" si="2"/>
        <v/>
      </c>
      <c r="K16" s="11" t="str">
        <f>IF(ISERROR($W16),"",INDEX($B$124:$G$198,$W16,4))</f>
        <v/>
      </c>
      <c r="L16" s="11" t="str">
        <f>IF(ISERROR($W16),"",INDEX($B$124:$G$198,$W16,1))</f>
        <v/>
      </c>
      <c r="M16" s="71" t="e">
        <f t="shared" si="5"/>
        <v>#N/A</v>
      </c>
      <c r="O16" s="9" t="str">
        <f t="shared" si="6"/>
        <v/>
      </c>
      <c r="P16" s="9" t="str">
        <f t="shared" si="7"/>
        <v/>
      </c>
      <c r="Q16" s="9"/>
      <c r="R16" s="9" t="str">
        <f t="shared" si="8"/>
        <v/>
      </c>
      <c r="S16" s="9" t="str">
        <f t="shared" si="9"/>
        <v/>
      </c>
      <c r="T16" s="23"/>
      <c r="U16">
        <f t="shared" si="14"/>
        <v>6</v>
      </c>
      <c r="V16" s="22" t="e">
        <f t="shared" si="10"/>
        <v>#N/A</v>
      </c>
      <c r="W16" s="22" t="e">
        <f t="shared" si="15"/>
        <v>#N/A</v>
      </c>
      <c r="Y16" s="10"/>
    </row>
    <row r="17" spans="1:27" x14ac:dyDescent="0.25">
      <c r="A17" s="11"/>
      <c r="B17" s="11"/>
      <c r="C17" s="11" t="str">
        <f t="shared" si="0"/>
        <v/>
      </c>
      <c r="D17" s="11" t="str">
        <f>IF(ISERROR($V17),"",INDEX($B$124:$G$198,$V17,4))</f>
        <v/>
      </c>
      <c r="E17" s="11" t="str">
        <f>IF(ISERROR($V17),"",INDEX($B$124:$G$198,$V17,1))</f>
        <v/>
      </c>
      <c r="F17" s="61" t="e">
        <f t="shared" si="1"/>
        <v>#N/A</v>
      </c>
      <c r="G17" s="62"/>
      <c r="H17" s="11"/>
      <c r="I17" s="11"/>
      <c r="J17" s="11" t="str">
        <f t="shared" si="2"/>
        <v/>
      </c>
      <c r="K17" s="11" t="str">
        <f>IF(ISERROR($W17),"",INDEX($B$124:$G$198,$W17,4))</f>
        <v/>
      </c>
      <c r="L17" s="11" t="str">
        <f>IF(ISERROR($W17),"",INDEX($B$124:$G$198,$W17,1))</f>
        <v/>
      </c>
      <c r="M17" s="71" t="e">
        <f t="shared" si="5"/>
        <v>#N/A</v>
      </c>
      <c r="O17" s="9" t="str">
        <f t="shared" si="6"/>
        <v/>
      </c>
      <c r="P17" s="9" t="str">
        <f t="shared" si="7"/>
        <v/>
      </c>
      <c r="Q17" s="9"/>
      <c r="R17" s="9" t="str">
        <f t="shared" si="8"/>
        <v/>
      </c>
      <c r="S17" s="9" t="str">
        <f t="shared" si="9"/>
        <v/>
      </c>
      <c r="T17" s="23"/>
      <c r="U17">
        <f t="shared" si="14"/>
        <v>7</v>
      </c>
      <c r="V17" s="22" t="e">
        <f t="shared" si="10"/>
        <v>#N/A</v>
      </c>
      <c r="W17" s="22" t="e">
        <f t="shared" si="15"/>
        <v>#N/A</v>
      </c>
      <c r="Y17" s="10"/>
    </row>
    <row r="18" spans="1:27" x14ac:dyDescent="0.25">
      <c r="O18" s="9" t="str">
        <f t="shared" si="6"/>
        <v/>
      </c>
      <c r="P18" s="9" t="str">
        <f t="shared" si="7"/>
        <v/>
      </c>
      <c r="Q18" s="9"/>
      <c r="R18" s="9" t="str">
        <f t="shared" si="8"/>
        <v/>
      </c>
      <c r="S18" s="9" t="str">
        <f t="shared" si="9"/>
        <v/>
      </c>
      <c r="T18" s="23"/>
      <c r="U18">
        <f t="shared" si="14"/>
        <v>8</v>
      </c>
      <c r="V18" s="22"/>
      <c r="W18" s="22"/>
    </row>
    <row r="19" spans="1:27" x14ac:dyDescent="0.25">
      <c r="A19" s="14" t="s">
        <v>41</v>
      </c>
      <c r="B19" s="13"/>
      <c r="C19" s="14">
        <f>J8</f>
        <v>2017</v>
      </c>
      <c r="D19" s="15"/>
      <c r="E19" s="16"/>
      <c r="F19" s="58"/>
      <c r="H19" s="14" t="s">
        <v>42</v>
      </c>
      <c r="I19" s="13"/>
      <c r="J19" s="14">
        <f>C19+1</f>
        <v>2018</v>
      </c>
      <c r="K19" s="15"/>
      <c r="L19" s="16"/>
      <c r="M19" s="58"/>
      <c r="O19" s="9" t="str">
        <f t="shared" si="6"/>
        <v/>
      </c>
      <c r="P19" s="9" t="str">
        <f t="shared" si="7"/>
        <v/>
      </c>
      <c r="Q19" s="9"/>
      <c r="R19" s="9" t="str">
        <f t="shared" si="8"/>
        <v/>
      </c>
      <c r="S19" s="9" t="str">
        <f t="shared" si="9"/>
        <v/>
      </c>
      <c r="T19" s="23"/>
      <c r="U19">
        <f t="shared" si="14"/>
        <v>9</v>
      </c>
      <c r="V19" s="22"/>
      <c r="W19" s="22"/>
      <c r="Y19" s="10" t="s">
        <v>158</v>
      </c>
      <c r="AA19" t="s">
        <v>159</v>
      </c>
    </row>
    <row r="20" spans="1:27" x14ac:dyDescent="0.25">
      <c r="A20" s="95" t="s">
        <v>51</v>
      </c>
      <c r="B20" s="95"/>
      <c r="C20" s="95"/>
      <c r="D20" s="18" t="s">
        <v>44</v>
      </c>
      <c r="E20" s="19">
        <f>SUM(A22:A28)</f>
        <v>16</v>
      </c>
      <c r="F20" s="59"/>
      <c r="H20" s="95" t="s">
        <v>52</v>
      </c>
      <c r="I20" s="95"/>
      <c r="J20" s="95"/>
      <c r="K20" s="18" t="s">
        <v>44</v>
      </c>
      <c r="L20" s="19">
        <f>SUM(H22:H28)</f>
        <v>15</v>
      </c>
      <c r="M20" s="59"/>
      <c r="O20" s="9" t="str">
        <f t="shared" si="6"/>
        <v/>
      </c>
      <c r="P20" s="9" t="str">
        <f t="shared" si="7"/>
        <v/>
      </c>
      <c r="Q20" s="9"/>
      <c r="R20" s="9" t="str">
        <f t="shared" si="8"/>
        <v/>
      </c>
      <c r="S20" s="9" t="str">
        <f t="shared" si="9"/>
        <v/>
      </c>
      <c r="T20" s="23"/>
      <c r="U20">
        <f t="shared" si="14"/>
        <v>10</v>
      </c>
      <c r="V20" s="22"/>
      <c r="W20" s="22"/>
      <c r="Y20" s="10"/>
    </row>
    <row r="21" spans="1:27" x14ac:dyDescent="0.25">
      <c r="A21" s="9" t="s">
        <v>47</v>
      </c>
      <c r="B21" s="9" t="s">
        <v>1</v>
      </c>
      <c r="C21" s="11" t="s">
        <v>48</v>
      </c>
      <c r="D21" s="9" t="s">
        <v>49</v>
      </c>
      <c r="E21" s="9" t="s">
        <v>50</v>
      </c>
      <c r="F21" s="60"/>
      <c r="H21" s="9" t="s">
        <v>47</v>
      </c>
      <c r="I21" s="9" t="s">
        <v>1</v>
      </c>
      <c r="J21" s="11" t="s">
        <v>48</v>
      </c>
      <c r="K21" s="9" t="s">
        <v>49</v>
      </c>
      <c r="L21" s="9" t="s">
        <v>50</v>
      </c>
      <c r="M21" s="60"/>
      <c r="O21" s="9" t="str">
        <f t="shared" si="6"/>
        <v/>
      </c>
      <c r="P21" s="9" t="str">
        <f t="shared" si="7"/>
        <v/>
      </c>
      <c r="Q21" s="9"/>
      <c r="R21" s="9" t="str">
        <f t="shared" si="8"/>
        <v/>
      </c>
      <c r="S21" s="9" t="str">
        <f t="shared" si="9"/>
        <v/>
      </c>
      <c r="T21" s="23"/>
      <c r="U21">
        <f t="shared" si="14"/>
        <v>11</v>
      </c>
      <c r="V21" s="22"/>
      <c r="W21" s="22"/>
      <c r="Y21" s="10"/>
    </row>
    <row r="22" spans="1:27" x14ac:dyDescent="0.25">
      <c r="A22" s="11">
        <v>3</v>
      </c>
      <c r="B22" s="11" t="s">
        <v>96</v>
      </c>
      <c r="C22" s="11" t="str">
        <f t="shared" ref="C22:C28" si="16">IF(ISERROR($V22),"",IF(INDEX($B$124:$G$198,$V22,2)=$B22,"",INDEX($B$124:$G$198,$V22,2)))</f>
        <v/>
      </c>
      <c r="D22" s="11" t="str">
        <f t="shared" ref="D22:D28" si="17">IF(ISERROR($V22),"",INDEX($B$124:$G$198,$V22,4))</f>
        <v/>
      </c>
      <c r="E22" s="11" t="str">
        <f t="shared" ref="E22:E28" si="18">IF(ISERROR($V22),"",INDEX($B$124:$G$198,$V22,1))</f>
        <v/>
      </c>
      <c r="F22" s="61" t="e">
        <f t="shared" ref="F22:F28" si="19">IF(ISNUMBER(D22),D22*A22,IF(ISBLANK(D22),0,VLOOKUP(D22,$A$52:$B$54,2,FALSE)*A22))</f>
        <v>#N/A</v>
      </c>
      <c r="G22" s="62"/>
      <c r="H22" s="11">
        <v>3</v>
      </c>
      <c r="I22" s="11" t="s">
        <v>166</v>
      </c>
      <c r="J22" s="11" t="str">
        <f>IF(ISERROR($W22),"",IF(INDEX($B$124:$G$198,$W22,2)=$I22,"",INDEX($B$124:$G$198,$W22,2)))</f>
        <v/>
      </c>
      <c r="K22" s="11" t="str">
        <f>IF(ISERROR($W22),"",INDEX($B$124:$G$198,$W22,4))</f>
        <v/>
      </c>
      <c r="L22" s="11" t="str">
        <f>IF(ISERROR($W22),"",INDEX($B$124:$G$198,$W22,1))</f>
        <v/>
      </c>
      <c r="M22" s="71" t="e">
        <f t="shared" ref="M22:M28" si="20">IF(ISNUMBER(K22),K22*H22,IF(ISBLANK(K22),0,VLOOKUP(K22,$A$52:$B$54,2,FALSE)*H22))</f>
        <v>#N/A</v>
      </c>
      <c r="O22" s="9" t="str">
        <f t="shared" si="6"/>
        <v/>
      </c>
      <c r="P22" s="9" t="str">
        <f t="shared" si="7"/>
        <v/>
      </c>
      <c r="Q22" s="9"/>
      <c r="R22" s="9" t="str">
        <f t="shared" si="8"/>
        <v/>
      </c>
      <c r="S22" s="9" t="str">
        <f t="shared" si="9"/>
        <v/>
      </c>
      <c r="T22" s="23"/>
      <c r="U22">
        <f t="shared" si="14"/>
        <v>12</v>
      </c>
      <c r="V22" s="22" t="e">
        <f t="shared" ref="V22:V28" si="21">MATCH(B22,$C$124:$C$203,0)</f>
        <v>#N/A</v>
      </c>
      <c r="W22" s="22" t="e">
        <f t="shared" ref="W22" si="22">MATCH(I22,$C$124:$C$203,0)</f>
        <v>#N/A</v>
      </c>
      <c r="Y22" s="10"/>
    </row>
    <row r="23" spans="1:27" x14ac:dyDescent="0.25">
      <c r="A23" s="11">
        <v>3</v>
      </c>
      <c r="B23" s="11" t="s">
        <v>164</v>
      </c>
      <c r="C23" s="11" t="str">
        <f t="shared" si="16"/>
        <v/>
      </c>
      <c r="D23" s="11" t="str">
        <f t="shared" si="17"/>
        <v/>
      </c>
      <c r="E23" s="11" t="str">
        <f t="shared" si="18"/>
        <v/>
      </c>
      <c r="F23" s="61" t="e">
        <f t="shared" si="19"/>
        <v>#N/A</v>
      </c>
      <c r="G23" s="62"/>
      <c r="H23" s="11">
        <v>3</v>
      </c>
      <c r="I23" s="11" t="s">
        <v>89</v>
      </c>
      <c r="J23" s="11" t="str">
        <f>IF(ISERROR($W23),"",IF(INDEX($B$124:$G$198,$W23,2)=$I23,"",INDEX($B$124:$G$198,$W23,2)))</f>
        <v/>
      </c>
      <c r="K23" s="11" t="str">
        <f>IF(ISERROR($W23),"",INDEX($B$124:$G$198,$W23,4))</f>
        <v/>
      </c>
      <c r="L23" s="11" t="str">
        <f>IF(ISERROR($W23),"",INDEX($B$124:$G$198,$W23,1))</f>
        <v/>
      </c>
      <c r="M23" s="71" t="e">
        <f t="shared" si="20"/>
        <v>#N/A</v>
      </c>
      <c r="O23" s="9" t="str">
        <f t="shared" si="6"/>
        <v/>
      </c>
      <c r="P23" s="9" t="str">
        <f t="shared" si="7"/>
        <v/>
      </c>
      <c r="Q23" s="9"/>
      <c r="R23" s="9" t="str">
        <f t="shared" si="8"/>
        <v/>
      </c>
      <c r="S23" s="9" t="str">
        <f t="shared" si="9"/>
        <v/>
      </c>
      <c r="T23" s="23"/>
      <c r="U23">
        <f t="shared" si="14"/>
        <v>13</v>
      </c>
      <c r="V23" s="22" t="e">
        <f t="shared" si="21"/>
        <v>#N/A</v>
      </c>
      <c r="W23" s="22" t="e">
        <f t="shared" ref="W23:W28" si="23">MATCH(I23,$C$124:$C$203,0)</f>
        <v>#N/A</v>
      </c>
      <c r="Y23" s="10"/>
    </row>
    <row r="24" spans="1:27" x14ac:dyDescent="0.25">
      <c r="A24" s="11">
        <v>3</v>
      </c>
      <c r="B24" s="11" t="s">
        <v>102</v>
      </c>
      <c r="C24" s="11" t="str">
        <f t="shared" si="16"/>
        <v/>
      </c>
      <c r="D24" s="11" t="str">
        <f t="shared" si="17"/>
        <v/>
      </c>
      <c r="E24" s="11" t="str">
        <f t="shared" si="18"/>
        <v/>
      </c>
      <c r="F24" s="61" t="e">
        <f t="shared" si="19"/>
        <v>#N/A</v>
      </c>
      <c r="G24" s="62"/>
      <c r="H24" s="11">
        <v>3</v>
      </c>
      <c r="I24" s="11" t="s">
        <v>104</v>
      </c>
      <c r="J24" s="11" t="str">
        <f>IF(ISERROR($W24),"",IF(INDEX($B$124:$G$198,$W24,2)=$I24,"",INDEX($B$124:$G$198,$W24,2)))</f>
        <v/>
      </c>
      <c r="K24" s="11" t="str">
        <f>IF(ISERROR($W24),"",INDEX($B$124:$G$198,$W24,4))</f>
        <v/>
      </c>
      <c r="L24" s="11" t="str">
        <f>IF(ISERROR($W24),"",INDEX($B$124:$G$198,$W24,1))</f>
        <v/>
      </c>
      <c r="M24" s="71" t="e">
        <f t="shared" si="20"/>
        <v>#N/A</v>
      </c>
      <c r="O24" s="9" t="str">
        <f t="shared" si="6"/>
        <v/>
      </c>
      <c r="P24" s="9" t="str">
        <f t="shared" si="7"/>
        <v/>
      </c>
      <c r="Q24" s="9"/>
      <c r="R24" s="9" t="str">
        <f t="shared" si="8"/>
        <v/>
      </c>
      <c r="S24" s="9" t="str">
        <f t="shared" si="9"/>
        <v/>
      </c>
      <c r="T24" s="23"/>
      <c r="U24">
        <f t="shared" si="14"/>
        <v>14</v>
      </c>
      <c r="V24" s="22" t="e">
        <f t="shared" si="21"/>
        <v>#N/A</v>
      </c>
      <c r="W24" s="22" t="e">
        <f t="shared" si="23"/>
        <v>#N/A</v>
      </c>
    </row>
    <row r="25" spans="1:27" x14ac:dyDescent="0.25">
      <c r="A25" s="11">
        <v>3</v>
      </c>
      <c r="B25" s="11" t="s">
        <v>86</v>
      </c>
      <c r="C25" s="11" t="str">
        <f t="shared" si="16"/>
        <v/>
      </c>
      <c r="D25" s="11" t="str">
        <f t="shared" si="17"/>
        <v/>
      </c>
      <c r="E25" s="11" t="str">
        <f t="shared" si="18"/>
        <v/>
      </c>
      <c r="F25" s="61" t="e">
        <f t="shared" si="19"/>
        <v>#N/A</v>
      </c>
      <c r="G25" s="62"/>
      <c r="H25" s="11">
        <v>3</v>
      </c>
      <c r="I25" s="11" t="s">
        <v>167</v>
      </c>
      <c r="J25" s="11" t="str">
        <f t="shared" ref="J25:J27" si="24">IF(ISERROR($W25),"",IF(INDEX($B$124:$G$198,$W25,2)=$I25,"",INDEX($B$124:$G$198,$W25,2)))</f>
        <v/>
      </c>
      <c r="K25" s="11" t="str">
        <f t="shared" ref="K25:K27" si="25">IF(ISERROR($W25),"",INDEX($B$124:$G$198,$W25,4))</f>
        <v/>
      </c>
      <c r="L25" s="11" t="str">
        <f t="shared" ref="L25:L27" si="26">IF(ISERROR($W25),"",INDEX($B$124:$G$198,$W25,1))</f>
        <v/>
      </c>
      <c r="M25" s="71" t="e">
        <f t="shared" si="20"/>
        <v>#N/A</v>
      </c>
      <c r="O25" s="9" t="str">
        <f t="shared" si="6"/>
        <v/>
      </c>
      <c r="P25" s="9" t="str">
        <f t="shared" si="7"/>
        <v/>
      </c>
      <c r="Q25" s="9"/>
      <c r="R25" s="9" t="str">
        <f t="shared" si="8"/>
        <v/>
      </c>
      <c r="S25" s="9" t="str">
        <f t="shared" si="9"/>
        <v/>
      </c>
      <c r="T25" s="23"/>
      <c r="U25">
        <f t="shared" si="14"/>
        <v>15</v>
      </c>
      <c r="V25" s="22" t="e">
        <f t="shared" si="21"/>
        <v>#N/A</v>
      </c>
      <c r="W25" s="22" t="e">
        <f t="shared" si="23"/>
        <v>#N/A</v>
      </c>
      <c r="Y25" s="10" t="s">
        <v>160</v>
      </c>
    </row>
    <row r="26" spans="1:27" x14ac:dyDescent="0.25">
      <c r="A26" s="11">
        <v>4</v>
      </c>
      <c r="B26" s="11" t="s">
        <v>165</v>
      </c>
      <c r="C26" s="11" t="str">
        <f t="shared" si="16"/>
        <v/>
      </c>
      <c r="D26" s="11" t="str">
        <f t="shared" si="17"/>
        <v/>
      </c>
      <c r="E26" s="11" t="str">
        <f t="shared" si="18"/>
        <v/>
      </c>
      <c r="F26" s="61" t="e">
        <f t="shared" si="19"/>
        <v>#N/A</v>
      </c>
      <c r="G26" s="62"/>
      <c r="H26" s="11">
        <v>3</v>
      </c>
      <c r="I26" s="11" t="s">
        <v>168</v>
      </c>
      <c r="J26" s="11" t="str">
        <f t="shared" si="24"/>
        <v/>
      </c>
      <c r="K26" s="11" t="str">
        <f t="shared" si="25"/>
        <v/>
      </c>
      <c r="L26" s="11" t="str">
        <f t="shared" si="26"/>
        <v/>
      </c>
      <c r="M26" s="71" t="e">
        <f t="shared" si="20"/>
        <v>#N/A</v>
      </c>
      <c r="O26" s="9" t="str">
        <f t="shared" si="6"/>
        <v/>
      </c>
      <c r="P26" s="9" t="str">
        <f t="shared" si="7"/>
        <v/>
      </c>
      <c r="Q26" s="9"/>
      <c r="R26" s="9" t="str">
        <f t="shared" si="8"/>
        <v/>
      </c>
      <c r="S26" s="9" t="str">
        <f t="shared" si="9"/>
        <v/>
      </c>
      <c r="T26" s="23"/>
      <c r="U26">
        <f t="shared" si="14"/>
        <v>16</v>
      </c>
      <c r="V26" s="22" t="e">
        <f t="shared" si="21"/>
        <v>#N/A</v>
      </c>
      <c r="W26" s="22" t="e">
        <f t="shared" si="23"/>
        <v>#N/A</v>
      </c>
      <c r="Y26" s="10"/>
    </row>
    <row r="27" spans="1:27" x14ac:dyDescent="0.25">
      <c r="A27" s="11"/>
      <c r="B27" s="11"/>
      <c r="C27" s="11" t="str">
        <f t="shared" si="16"/>
        <v/>
      </c>
      <c r="D27" s="11" t="str">
        <f t="shared" si="17"/>
        <v/>
      </c>
      <c r="E27" s="11" t="str">
        <f t="shared" si="18"/>
        <v/>
      </c>
      <c r="F27" s="61" t="e">
        <f t="shared" si="19"/>
        <v>#N/A</v>
      </c>
      <c r="G27" s="62"/>
      <c r="H27" s="11"/>
      <c r="I27" s="11" t="s">
        <v>103</v>
      </c>
      <c r="J27" s="11" t="str">
        <f t="shared" si="24"/>
        <v/>
      </c>
      <c r="K27" s="11" t="str">
        <f t="shared" si="25"/>
        <v/>
      </c>
      <c r="L27" s="11" t="str">
        <f t="shared" si="26"/>
        <v/>
      </c>
      <c r="M27" s="71" t="e">
        <f t="shared" si="20"/>
        <v>#N/A</v>
      </c>
      <c r="T27" s="7"/>
      <c r="U27">
        <f t="shared" si="14"/>
        <v>17</v>
      </c>
      <c r="V27" s="22" t="e">
        <f t="shared" si="21"/>
        <v>#N/A</v>
      </c>
      <c r="W27" s="22" t="e">
        <f t="shared" si="23"/>
        <v>#N/A</v>
      </c>
    </row>
    <row r="28" spans="1:27" x14ac:dyDescent="0.25">
      <c r="A28" s="11"/>
      <c r="B28" s="11"/>
      <c r="C28" s="11" t="str">
        <f t="shared" si="16"/>
        <v/>
      </c>
      <c r="D28" s="11" t="str">
        <f t="shared" si="17"/>
        <v/>
      </c>
      <c r="E28" s="11" t="str">
        <f t="shared" si="18"/>
        <v/>
      </c>
      <c r="F28" s="61" t="e">
        <f t="shared" si="19"/>
        <v>#N/A</v>
      </c>
      <c r="G28" s="62"/>
      <c r="H28" s="11"/>
      <c r="I28" s="11"/>
      <c r="J28" s="11" t="str">
        <f>IF(ISERROR($W28),"",IF(INDEX($B$124:$G$198,$W28,2)=$I28,"",INDEX($B$124:$G$198,$W28,2)))</f>
        <v/>
      </c>
      <c r="K28" s="11" t="str">
        <f>IF(ISERROR($W28),"",INDEX($B$124:$G$198,$W28,4))</f>
        <v/>
      </c>
      <c r="L28" s="11" t="str">
        <f>IF(ISERROR($W28),"",INDEX($B$124:$G$198,$W28,1))</f>
        <v/>
      </c>
      <c r="M28" s="71" t="e">
        <f t="shared" si="20"/>
        <v>#N/A</v>
      </c>
      <c r="T28" s="7"/>
      <c r="U28">
        <f t="shared" si="14"/>
        <v>18</v>
      </c>
      <c r="V28" s="22" t="e">
        <f t="shared" si="21"/>
        <v>#N/A</v>
      </c>
      <c r="W28" s="22" t="e">
        <f t="shared" si="23"/>
        <v>#N/A</v>
      </c>
    </row>
    <row r="29" spans="1:27" x14ac:dyDescent="0.25">
      <c r="T29" s="7"/>
      <c r="U29">
        <f t="shared" si="14"/>
        <v>19</v>
      </c>
      <c r="V29" s="22"/>
      <c r="W29" s="22"/>
      <c r="Y29" s="10" t="s">
        <v>161</v>
      </c>
    </row>
    <row r="30" spans="1:27" x14ac:dyDescent="0.25">
      <c r="A30" s="14" t="s">
        <v>41</v>
      </c>
      <c r="B30" s="13"/>
      <c r="C30" s="14">
        <f>J19</f>
        <v>2018</v>
      </c>
      <c r="D30" s="15"/>
      <c r="E30" s="16"/>
      <c r="F30" s="58"/>
      <c r="H30" s="14" t="s">
        <v>42</v>
      </c>
      <c r="I30" s="13"/>
      <c r="J30" s="14">
        <f>C30+1</f>
        <v>2019</v>
      </c>
      <c r="K30" s="15"/>
      <c r="L30" s="16"/>
      <c r="M30" s="58"/>
      <c r="P30" s="10" t="s">
        <v>53</v>
      </c>
      <c r="T30" s="7"/>
      <c r="U30">
        <f t="shared" si="14"/>
        <v>20</v>
      </c>
      <c r="V30" s="22"/>
      <c r="W30" s="22"/>
    </row>
    <row r="31" spans="1:27" x14ac:dyDescent="0.25">
      <c r="A31" s="95" t="s">
        <v>54</v>
      </c>
      <c r="B31" s="95"/>
      <c r="C31" s="95"/>
      <c r="D31" s="18" t="s">
        <v>44</v>
      </c>
      <c r="E31" s="19">
        <f>SUM(A33:A39)</f>
        <v>18</v>
      </c>
      <c r="F31" s="59"/>
      <c r="H31" s="95" t="s">
        <v>55</v>
      </c>
      <c r="I31" s="95"/>
      <c r="J31" s="95"/>
      <c r="K31" s="18" t="s">
        <v>44</v>
      </c>
      <c r="L31" s="19">
        <f>SUM(H33:H39)</f>
        <v>18</v>
      </c>
      <c r="M31" s="59"/>
      <c r="T31" s="7"/>
      <c r="U31">
        <f t="shared" si="14"/>
        <v>21</v>
      </c>
      <c r="V31" s="22"/>
      <c r="W31" s="22"/>
    </row>
    <row r="32" spans="1:27" x14ac:dyDescent="0.25">
      <c r="A32" s="9" t="s">
        <v>47</v>
      </c>
      <c r="B32" s="9" t="s">
        <v>1</v>
      </c>
      <c r="C32" s="11" t="s">
        <v>48</v>
      </c>
      <c r="D32" s="9" t="s">
        <v>49</v>
      </c>
      <c r="E32" s="9" t="s">
        <v>50</v>
      </c>
      <c r="F32" s="60"/>
      <c r="G32" s="57" t="e">
        <f t="shared" ref="G32:G39" si="27">INDEX(S$124:S$211,V32,1)</f>
        <v>#VALUE!</v>
      </c>
      <c r="H32" s="9" t="s">
        <v>47</v>
      </c>
      <c r="I32" s="9" t="s">
        <v>1</v>
      </c>
      <c r="J32" s="11" t="s">
        <v>48</v>
      </c>
      <c r="K32" s="9" t="s">
        <v>49</v>
      </c>
      <c r="L32" s="9" t="s">
        <v>50</v>
      </c>
      <c r="M32" s="60"/>
      <c r="N32" s="57" t="e">
        <f t="shared" ref="N32:N39" si="28">INDEX(S$124:S$210,W32,1)</f>
        <v>#VALUE!</v>
      </c>
      <c r="P32" s="10" t="s">
        <v>99</v>
      </c>
      <c r="T32" s="7"/>
      <c r="U32">
        <f t="shared" si="14"/>
        <v>22</v>
      </c>
      <c r="V32" s="22"/>
      <c r="W32" s="22"/>
    </row>
    <row r="33" spans="1:23" x14ac:dyDescent="0.25">
      <c r="A33" s="11">
        <v>3</v>
      </c>
      <c r="B33" s="11" t="s">
        <v>95</v>
      </c>
      <c r="C33" s="11" t="str">
        <f>IF(ISERROR($V33),"",IF(INDEX($B$124:$G$198,$V33,2)=$B33,"",INDEX($B$124:$G$198,$V33,2)))</f>
        <v/>
      </c>
      <c r="D33" s="11" t="str">
        <f>IF(ISERROR($V33),"",INDEX($B$124:$G$198,$V33,4))</f>
        <v/>
      </c>
      <c r="E33" s="11" t="str">
        <f>IF(ISERROR($V33),"",INDEX($B$124:$G$198,$V33,1))</f>
        <v/>
      </c>
      <c r="F33" s="61" t="e">
        <f t="shared" ref="F33:F39" si="29">IF(ISNUMBER(D33),D33*A33,IF(ISBLANK(D33),0,VLOOKUP(D33,$A$52:$B$54,2,FALSE)*A33))</f>
        <v>#N/A</v>
      </c>
      <c r="G33" s="57" t="e">
        <f t="shared" si="27"/>
        <v>#N/A</v>
      </c>
      <c r="H33" s="11">
        <v>3</v>
      </c>
      <c r="I33" s="11" t="s">
        <v>171</v>
      </c>
      <c r="J33" s="11" t="str">
        <f>IF(ISERROR($W33),"",IF(INDEX($B$124:$G$198,$W33,2)=$I33,"",INDEX($B$124:$G$198,$W33,2)))</f>
        <v/>
      </c>
      <c r="K33" s="11" t="str">
        <f t="shared" ref="K33:K39" si="30">IF(ISERROR($W33),"",INDEX($B$124:$G$198,$W33,4))</f>
        <v/>
      </c>
      <c r="L33" s="11" t="str">
        <f t="shared" ref="L33:L39" si="31">IF(ISERROR($W33),"",INDEX($B$124:$G$198,$W33,1))</f>
        <v/>
      </c>
      <c r="M33" s="71" t="e">
        <f t="shared" ref="M33:M39" si="32">IF(ISNUMBER(K33),K33*H33,IF(ISBLANK(K33),0,VLOOKUP(K33,$A$52:$B$54,2,FALSE)*H33))</f>
        <v>#N/A</v>
      </c>
      <c r="N33" s="57" t="e">
        <f t="shared" si="28"/>
        <v>#N/A</v>
      </c>
      <c r="P33" s="10" t="s">
        <v>100</v>
      </c>
      <c r="T33" s="7"/>
      <c r="U33">
        <f t="shared" si="14"/>
        <v>23</v>
      </c>
      <c r="V33" s="22" t="e">
        <f>MATCH(B33,$C$124:$C$203,0)</f>
        <v>#N/A</v>
      </c>
      <c r="W33" s="22" t="e">
        <f>MATCH(I33,$C$124:$C$203,0)</f>
        <v>#N/A</v>
      </c>
    </row>
    <row r="34" spans="1:23" x14ac:dyDescent="0.25">
      <c r="A34" s="11">
        <v>3</v>
      </c>
      <c r="B34" s="11" t="s">
        <v>169</v>
      </c>
      <c r="C34" s="11" t="str">
        <f>IF(ISERROR($V34),"",IF(INDEX($B$124:$G$198,$V34,2)=$B34,"",INDEX($B$124:$G$198,$V34,2)))</f>
        <v/>
      </c>
      <c r="D34" s="11" t="str">
        <f>IF(ISERROR($V34),"",INDEX($B$124:$G$198,$V34,4))</f>
        <v/>
      </c>
      <c r="E34" s="11" t="str">
        <f>IF(ISERROR($V34),"",INDEX($B$124:$G$198,$V34,1))</f>
        <v/>
      </c>
      <c r="F34" s="61" t="e">
        <f t="shared" si="29"/>
        <v>#N/A</v>
      </c>
      <c r="G34" s="57" t="e">
        <f t="shared" si="27"/>
        <v>#N/A</v>
      </c>
      <c r="H34" s="11">
        <v>3</v>
      </c>
      <c r="I34" s="11" t="s">
        <v>172</v>
      </c>
      <c r="J34" s="11" t="str">
        <f>IF(ISERROR($W34),"",IF(INDEX($B$124:$G$198,$W34,2)=$I34,"",INDEX($B$124:$G$198,$W34,2)))</f>
        <v/>
      </c>
      <c r="K34" s="11" t="str">
        <f t="shared" si="30"/>
        <v/>
      </c>
      <c r="L34" s="11" t="str">
        <f t="shared" si="31"/>
        <v/>
      </c>
      <c r="M34" s="71" t="e">
        <f t="shared" si="32"/>
        <v>#N/A</v>
      </c>
      <c r="N34" s="57" t="e">
        <f t="shared" si="28"/>
        <v>#N/A</v>
      </c>
      <c r="P34" s="10" t="s">
        <v>101</v>
      </c>
      <c r="T34" s="7"/>
      <c r="U34">
        <f t="shared" si="14"/>
        <v>24</v>
      </c>
      <c r="V34" s="22" t="e">
        <f>MATCH(B34,$C$124:$C$203,0)</f>
        <v>#N/A</v>
      </c>
      <c r="W34" s="22" t="e">
        <f>MATCH(I34,$C$124:$C$203,0)</f>
        <v>#N/A</v>
      </c>
    </row>
    <row r="35" spans="1:23" x14ac:dyDescent="0.25">
      <c r="A35" s="11">
        <v>3</v>
      </c>
      <c r="B35" s="11" t="s">
        <v>87</v>
      </c>
      <c r="C35" s="11" t="str">
        <f>IF(ISERROR($V35),"",IF(INDEX($B$124:$G$198,$V35,2)=$B35,"",INDEX($B$124:$G$198,$V35,2)))</f>
        <v/>
      </c>
      <c r="D35" s="11" t="str">
        <f>IF(ISERROR($V35),"",INDEX($B$124:$G$198,$V35,4))</f>
        <v/>
      </c>
      <c r="E35" s="11" t="str">
        <f>IF(ISERROR($V35),"",INDEX($B$124:$G$198,$V35,1))</f>
        <v/>
      </c>
      <c r="F35" s="61" t="e">
        <f t="shared" si="29"/>
        <v>#N/A</v>
      </c>
      <c r="G35" s="57" t="e">
        <f t="shared" si="27"/>
        <v>#N/A</v>
      </c>
      <c r="H35" s="11">
        <v>3</v>
      </c>
      <c r="I35" s="11" t="s">
        <v>129</v>
      </c>
      <c r="J35" s="11" t="str">
        <f>IF(ISERROR($W35),"",IF(INDEX($B$124:$G$198,$W35,2)=$I35,"",INDEX($B$124:$G$198,$W35,2)))</f>
        <v/>
      </c>
      <c r="K35" s="11" t="str">
        <f t="shared" si="30"/>
        <v/>
      </c>
      <c r="L35" s="11" t="str">
        <f t="shared" si="31"/>
        <v/>
      </c>
      <c r="M35" s="71" t="e">
        <f t="shared" si="32"/>
        <v>#N/A</v>
      </c>
      <c r="N35" s="57" t="e">
        <f t="shared" si="28"/>
        <v>#N/A</v>
      </c>
      <c r="T35" s="7"/>
      <c r="U35">
        <f t="shared" si="14"/>
        <v>25</v>
      </c>
      <c r="V35" s="22" t="e">
        <f>MATCH(B35,$C$124:$C$203,0)</f>
        <v>#N/A</v>
      </c>
      <c r="W35" s="22" t="e">
        <f>MATCH(I35,$C$124:$C$203,0)</f>
        <v>#N/A</v>
      </c>
    </row>
    <row r="36" spans="1:23" x14ac:dyDescent="0.25">
      <c r="A36" s="11">
        <v>3</v>
      </c>
      <c r="B36" s="11" t="s">
        <v>105</v>
      </c>
      <c r="C36" s="11" t="str">
        <f>IF(ISERROR($V36),"",IF(INDEX($B$124:$G$198,$V36,2)=$B36,"",INDEX($B$124:$G$198,$V36,2)))</f>
        <v/>
      </c>
      <c r="D36" s="11" t="str">
        <f>IF(ISERROR($V36),"",INDEX($B$124:$G$198,$V36,4))</f>
        <v/>
      </c>
      <c r="E36" s="11" t="str">
        <f>IF(ISERROR($V36),"",INDEX($B$124:$G$198,$V36,1))</f>
        <v/>
      </c>
      <c r="F36" s="61" t="e">
        <f t="shared" si="29"/>
        <v>#N/A</v>
      </c>
      <c r="G36" s="57" t="e">
        <f t="shared" si="27"/>
        <v>#N/A</v>
      </c>
      <c r="H36" s="11">
        <v>3</v>
      </c>
      <c r="I36" s="11" t="s">
        <v>106</v>
      </c>
      <c r="J36" s="11" t="str">
        <f>IF(ISERROR($W36),"",IF(INDEX($B$124:$G$198,$W36,2)=$I36,"",INDEX($B$124:$G$198,$W36,2)))</f>
        <v/>
      </c>
      <c r="K36" s="11" t="str">
        <f t="shared" si="30"/>
        <v/>
      </c>
      <c r="L36" s="11" t="str">
        <f t="shared" si="31"/>
        <v/>
      </c>
      <c r="M36" s="71" t="e">
        <f t="shared" si="32"/>
        <v>#N/A</v>
      </c>
      <c r="N36" s="57" t="e">
        <f t="shared" si="28"/>
        <v>#N/A</v>
      </c>
      <c r="T36" s="7"/>
      <c r="U36">
        <f t="shared" si="14"/>
        <v>26</v>
      </c>
      <c r="V36" s="22" t="e">
        <f>MATCH(B36,$C$124:$C$203,0)</f>
        <v>#N/A</v>
      </c>
      <c r="W36" s="22" t="e">
        <f>MATCH(I36,$C$124:$C$203,0)</f>
        <v>#N/A</v>
      </c>
    </row>
    <row r="37" spans="1:23" x14ac:dyDescent="0.25">
      <c r="A37" s="11">
        <v>3</v>
      </c>
      <c r="B37" s="11" t="s">
        <v>97</v>
      </c>
      <c r="C37" s="11" t="str">
        <f t="shared" ref="C37:C38" si="33">IF(ISERROR($V37),"",IF(INDEX($B$124:$G$198,$V37,2)=$B37,"",INDEX($B$124:$G$198,$V37,2)))</f>
        <v/>
      </c>
      <c r="D37" s="11" t="str">
        <f t="shared" ref="D37:D38" si="34">IF(ISERROR($V37),"",INDEX($B$124:$G$198,$V37,4))</f>
        <v/>
      </c>
      <c r="E37" s="11" t="str">
        <f t="shared" ref="E37:E38" si="35">IF(ISERROR($V37),"",INDEX($B$124:$G$198,$V37,1))</f>
        <v/>
      </c>
      <c r="F37" s="61" t="e">
        <f t="shared" si="29"/>
        <v>#N/A</v>
      </c>
      <c r="G37" s="57" t="e">
        <f t="shared" si="27"/>
        <v>#N/A</v>
      </c>
      <c r="H37" s="11">
        <v>3</v>
      </c>
      <c r="I37" s="11" t="s">
        <v>173</v>
      </c>
      <c r="J37" s="11" t="str">
        <f t="shared" ref="J37:J38" si="36">IF(ISERROR($W37),"",IF(INDEX($B$124:$G$198,$W37,2)=$I37,"",INDEX($B$124:$G$198,$W37,2)))</f>
        <v/>
      </c>
      <c r="K37" s="11" t="str">
        <f t="shared" si="30"/>
        <v/>
      </c>
      <c r="L37" s="11" t="str">
        <f t="shared" si="31"/>
        <v/>
      </c>
      <c r="M37" s="71" t="e">
        <f t="shared" si="32"/>
        <v>#N/A</v>
      </c>
      <c r="N37" s="57" t="e">
        <f t="shared" si="28"/>
        <v>#N/A</v>
      </c>
      <c r="T37" s="7"/>
      <c r="U37">
        <f t="shared" si="14"/>
        <v>27</v>
      </c>
      <c r="V37" s="22" t="e">
        <f>MATCH(B37,$C$124:$C$203,0)</f>
        <v>#N/A</v>
      </c>
      <c r="W37" s="22" t="e">
        <f t="shared" ref="W37" si="37">MATCH(I37,$C$124:$C$203,0)</f>
        <v>#N/A</v>
      </c>
    </row>
    <row r="38" spans="1:23" x14ac:dyDescent="0.25">
      <c r="A38" s="11">
        <v>3</v>
      </c>
      <c r="B38" s="11" t="s">
        <v>170</v>
      </c>
      <c r="C38" s="11" t="str">
        <f t="shared" si="33"/>
        <v/>
      </c>
      <c r="D38" s="11" t="str">
        <f t="shared" si="34"/>
        <v/>
      </c>
      <c r="E38" s="11" t="str">
        <f t="shared" si="35"/>
        <v/>
      </c>
      <c r="F38" s="61" t="e">
        <f t="shared" si="29"/>
        <v>#N/A</v>
      </c>
      <c r="G38" s="57" t="e">
        <f t="shared" si="27"/>
        <v>#N/A</v>
      </c>
      <c r="H38" s="11">
        <v>3</v>
      </c>
      <c r="I38" s="11" t="s">
        <v>107</v>
      </c>
      <c r="J38" s="11" t="str">
        <f t="shared" si="36"/>
        <v/>
      </c>
      <c r="K38" s="11" t="str">
        <f t="shared" si="30"/>
        <v/>
      </c>
      <c r="L38" s="11" t="str">
        <f t="shared" si="31"/>
        <v/>
      </c>
      <c r="M38" s="71" t="e">
        <f t="shared" si="32"/>
        <v>#N/A</v>
      </c>
      <c r="N38" s="57" t="e">
        <f t="shared" si="28"/>
        <v>#N/A</v>
      </c>
      <c r="T38" s="7"/>
      <c r="U38">
        <f t="shared" si="14"/>
        <v>28</v>
      </c>
      <c r="V38" s="22" t="e">
        <f t="shared" ref="V38:V39" si="38">MATCH(B38,$C$124:$C$203,0)</f>
        <v>#N/A</v>
      </c>
      <c r="W38" s="22" t="e">
        <f t="shared" ref="W38" si="39">MATCH(I38,$C$124:$C$203,0)</f>
        <v>#N/A</v>
      </c>
    </row>
    <row r="39" spans="1:23" x14ac:dyDescent="0.25">
      <c r="A39" s="11"/>
      <c r="B39" s="11"/>
      <c r="C39" s="11" t="str">
        <f>IF(ISERROR($V39),"",IF(INDEX($B$124:$G$198,$V39,2)=$B39,"",INDEX($B$124:$G$198,$V39,2)))</f>
        <v/>
      </c>
      <c r="D39" s="11" t="str">
        <f>IF(ISERROR($V39),"",INDEX($B$124:$G$198,$V39,4))</f>
        <v/>
      </c>
      <c r="E39" s="11" t="str">
        <f>IF(ISERROR($V39),"",INDEX($B$124:$G$198,$V39,1))</f>
        <v/>
      </c>
      <c r="F39" s="61" t="e">
        <f t="shared" si="29"/>
        <v>#N/A</v>
      </c>
      <c r="G39" s="57" t="e">
        <f t="shared" si="27"/>
        <v>#N/A</v>
      </c>
      <c r="H39" s="11"/>
      <c r="I39" s="11"/>
      <c r="J39" s="11" t="str">
        <f>IF(ISERROR($W39),"",IF(INDEX($B$124:$G$198,$W39,2)=$I39,"",INDEX($B$124:$G$198,$W39,2)))</f>
        <v/>
      </c>
      <c r="K39" s="11" t="str">
        <f t="shared" si="30"/>
        <v/>
      </c>
      <c r="L39" s="11" t="str">
        <f t="shared" si="31"/>
        <v/>
      </c>
      <c r="M39" s="71" t="e">
        <f t="shared" si="32"/>
        <v>#N/A</v>
      </c>
      <c r="N39" s="57" t="e">
        <f t="shared" si="28"/>
        <v>#N/A</v>
      </c>
      <c r="T39" s="7"/>
      <c r="U39">
        <f t="shared" si="14"/>
        <v>29</v>
      </c>
      <c r="V39" s="22" t="e">
        <f t="shared" si="38"/>
        <v>#N/A</v>
      </c>
      <c r="W39" s="22" t="e">
        <f>MATCH(I39,$C$124:$C$203,0)</f>
        <v>#N/A</v>
      </c>
    </row>
    <row r="40" spans="1:23" x14ac:dyDescent="0.25">
      <c r="T40" s="7"/>
      <c r="U40">
        <f t="shared" si="14"/>
        <v>30</v>
      </c>
      <c r="V40" s="22"/>
      <c r="W40" s="22"/>
    </row>
    <row r="41" spans="1:23" x14ac:dyDescent="0.25">
      <c r="A41" s="14" t="s">
        <v>41</v>
      </c>
      <c r="B41" s="13"/>
      <c r="C41" s="14">
        <f>J30</f>
        <v>2019</v>
      </c>
      <c r="D41" s="15"/>
      <c r="E41" s="16"/>
      <c r="F41" s="58"/>
      <c r="H41" s="14" t="s">
        <v>42</v>
      </c>
      <c r="I41" s="13"/>
      <c r="J41" s="14">
        <f>C41+1</f>
        <v>2020</v>
      </c>
      <c r="K41" s="15"/>
      <c r="L41" s="16"/>
      <c r="M41" s="58"/>
      <c r="T41" s="7"/>
      <c r="U41">
        <f t="shared" si="14"/>
        <v>31</v>
      </c>
      <c r="V41" s="22"/>
      <c r="W41" s="22"/>
    </row>
    <row r="42" spans="1:23" x14ac:dyDescent="0.25">
      <c r="A42" s="95" t="s">
        <v>56</v>
      </c>
      <c r="B42" s="95"/>
      <c r="C42" s="95"/>
      <c r="D42" s="18" t="s">
        <v>44</v>
      </c>
      <c r="E42" s="19">
        <f>SUM(A44:A50)</f>
        <v>15</v>
      </c>
      <c r="F42" s="59"/>
      <c r="H42" s="95" t="s">
        <v>57</v>
      </c>
      <c r="I42" s="95"/>
      <c r="J42" s="95"/>
      <c r="K42" s="18" t="s">
        <v>44</v>
      </c>
      <c r="L42" s="19">
        <f>SUM(H44:H50)</f>
        <v>15</v>
      </c>
      <c r="M42" s="59"/>
      <c r="T42" s="7"/>
      <c r="U42">
        <f t="shared" si="14"/>
        <v>32</v>
      </c>
      <c r="V42" s="22"/>
      <c r="W42" s="22"/>
    </row>
    <row r="43" spans="1:23" ht="13" thickBot="1" x14ac:dyDescent="0.3">
      <c r="A43" s="9" t="s">
        <v>47</v>
      </c>
      <c r="B43" s="9" t="s">
        <v>1</v>
      </c>
      <c r="C43" s="11" t="s">
        <v>48</v>
      </c>
      <c r="D43" s="9" t="s">
        <v>49</v>
      </c>
      <c r="E43" s="9" t="s">
        <v>50</v>
      </c>
      <c r="F43" s="60"/>
      <c r="G43" s="57" t="e">
        <f t="shared" ref="G43:G50" si="40">INDEX(S$124:S$211,V43,1)</f>
        <v>#VALUE!</v>
      </c>
      <c r="H43" s="9" t="s">
        <v>47</v>
      </c>
      <c r="I43" s="9" t="s">
        <v>1</v>
      </c>
      <c r="J43" s="11" t="s">
        <v>48</v>
      </c>
      <c r="K43" s="9" t="s">
        <v>49</v>
      </c>
      <c r="L43" s="9" t="s">
        <v>50</v>
      </c>
      <c r="M43" s="60"/>
      <c r="N43" s="57" t="e">
        <f t="shared" ref="N43:N50" si="41">INDEX(S$124:S$210,W43,1)</f>
        <v>#VALUE!</v>
      </c>
      <c r="U43">
        <f t="shared" si="14"/>
        <v>33</v>
      </c>
      <c r="V43" s="22"/>
      <c r="W43" s="22"/>
    </row>
    <row r="44" spans="1:23" ht="13" thickBot="1" x14ac:dyDescent="0.3">
      <c r="A44" s="11">
        <v>3</v>
      </c>
      <c r="B44" s="11" t="s">
        <v>174</v>
      </c>
      <c r="C44" s="11" t="str">
        <f t="shared" ref="C44:C50" si="42">IF(ISERROR($V44),"",IF(INDEX($B$124:$G$198,$V44,2)=$B44,"",INDEX($B$124:$G$198,$V44,2)))</f>
        <v/>
      </c>
      <c r="D44" s="11" t="str">
        <f t="shared" ref="D44:D50" si="43">IF(ISERROR($V44),"",INDEX($B$124:$G$198,$V44,4))</f>
        <v/>
      </c>
      <c r="E44" s="11" t="str">
        <f t="shared" ref="E44:E50" si="44">IF(ISERROR($V44),"",INDEX($B$124:$G$198,$V44,1))</f>
        <v/>
      </c>
      <c r="F44" s="61" t="e">
        <f t="shared" ref="F44:F50" si="45">IF(ISNUMBER(D44),D44*A44,IF(ISBLANK(D44),0,VLOOKUP(D44,$A$52:$B$54,2,FALSE)*A44))</f>
        <v>#N/A</v>
      </c>
      <c r="G44" s="57" t="e">
        <f t="shared" si="40"/>
        <v>#N/A</v>
      </c>
      <c r="H44" s="11">
        <v>3</v>
      </c>
      <c r="I44" s="11" t="s">
        <v>111</v>
      </c>
      <c r="J44" s="11" t="str">
        <f t="shared" ref="J44:J50" si="46">IF(ISERROR($W44),"",IF(INDEX($B$124:$G$198,$W44,2)=$I44,"",INDEX($B$124:$G$198,$W44,2)))</f>
        <v/>
      </c>
      <c r="K44" s="11" t="str">
        <f t="shared" ref="K44:K50" si="47">IF(ISERROR($W44),"",INDEX($B$124:$G$198,$W44,4))</f>
        <v/>
      </c>
      <c r="L44" s="11" t="str">
        <f t="shared" ref="L44:L50" si="48">IF(ISERROR($W44),"",INDEX($B$124:$G$198,$W44,1))</f>
        <v/>
      </c>
      <c r="M44" s="71" t="e">
        <f t="shared" ref="M44:M50" si="49">IF(ISNUMBER(K44),K44*H44,IF(ISBLANK(K44),0,VLOOKUP(K44,$A$52:$B$54,2,FALSE)*H44))</f>
        <v>#N/A</v>
      </c>
      <c r="N44" s="57" t="e">
        <f t="shared" si="41"/>
        <v>#N/A</v>
      </c>
      <c r="P44" s="78" t="s">
        <v>115</v>
      </c>
      <c r="Q44" s="97"/>
      <c r="R44" s="88"/>
      <c r="T44" s="7"/>
      <c r="U44">
        <f t="shared" si="14"/>
        <v>34</v>
      </c>
      <c r="V44" s="22" t="e">
        <f>MATCH(B44,$C$124:$C$203,0)</f>
        <v>#N/A</v>
      </c>
      <c r="W44" s="22" t="e">
        <f t="shared" ref="W44:W50" si="50">MATCH(I44,$C$124:$C$203,0)</f>
        <v>#N/A</v>
      </c>
    </row>
    <row r="45" spans="1:23" x14ac:dyDescent="0.25">
      <c r="A45" s="11">
        <v>3</v>
      </c>
      <c r="B45" s="11" t="s">
        <v>110</v>
      </c>
      <c r="C45" s="11" t="str">
        <f t="shared" si="42"/>
        <v/>
      </c>
      <c r="D45" s="11" t="str">
        <f t="shared" si="43"/>
        <v/>
      </c>
      <c r="E45" s="11" t="str">
        <f t="shared" si="44"/>
        <v/>
      </c>
      <c r="F45" s="61" t="e">
        <f t="shared" si="45"/>
        <v>#N/A</v>
      </c>
      <c r="G45" s="57" t="e">
        <f t="shared" si="40"/>
        <v>#N/A</v>
      </c>
      <c r="H45" s="11">
        <v>3</v>
      </c>
      <c r="I45" s="11" t="s">
        <v>113</v>
      </c>
      <c r="J45" s="11" t="str">
        <f t="shared" si="46"/>
        <v/>
      </c>
      <c r="K45" s="11" t="str">
        <f t="shared" si="47"/>
        <v/>
      </c>
      <c r="L45" s="11" t="str">
        <f t="shared" si="48"/>
        <v/>
      </c>
      <c r="M45" s="71" t="e">
        <f t="shared" si="49"/>
        <v>#N/A</v>
      </c>
      <c r="N45" s="57" t="e">
        <f t="shared" si="41"/>
        <v>#N/A</v>
      </c>
      <c r="P45" s="85"/>
      <c r="Q45" s="86" t="str">
        <f t="shared" ref="Q45:Q50" si="51">IF(ISERROR($T45),"",INDEX($B$124:$G$198,$T45,1))</f>
        <v/>
      </c>
      <c r="R45" s="87" t="str">
        <f t="shared" ref="R45:R50" si="52">IF(ISERROR($T45),"",IF(INDEX($B$124:$G$198,$T45,4)="","",INDEX($B$124:$G$198,$T45,4)))</f>
        <v/>
      </c>
      <c r="T45" s="7" t="e">
        <f t="shared" ref="T45:T50" si="53">MATCH(P45,$C$124:$C$203,0)</f>
        <v>#N/A</v>
      </c>
      <c r="U45">
        <f t="shared" si="14"/>
        <v>35</v>
      </c>
      <c r="V45" s="22" t="e">
        <f>MATCH(B45,$C$124:$C$203,0)</f>
        <v>#N/A</v>
      </c>
      <c r="W45" s="22" t="e">
        <f t="shared" si="50"/>
        <v>#N/A</v>
      </c>
    </row>
    <row r="46" spans="1:23" x14ac:dyDescent="0.25">
      <c r="A46" s="11">
        <v>3</v>
      </c>
      <c r="B46" s="11" t="s">
        <v>88</v>
      </c>
      <c r="C46" s="11" t="str">
        <f t="shared" si="42"/>
        <v/>
      </c>
      <c r="D46" s="11" t="str">
        <f t="shared" si="43"/>
        <v/>
      </c>
      <c r="E46" s="11" t="str">
        <f t="shared" si="44"/>
        <v/>
      </c>
      <c r="F46" s="61" t="e">
        <f t="shared" si="45"/>
        <v>#N/A</v>
      </c>
      <c r="G46" s="57" t="e">
        <f t="shared" si="40"/>
        <v>#N/A</v>
      </c>
      <c r="H46" s="11">
        <v>3</v>
      </c>
      <c r="I46" s="11" t="s">
        <v>109</v>
      </c>
      <c r="J46" s="11" t="str">
        <f t="shared" si="46"/>
        <v/>
      </c>
      <c r="K46" s="11" t="str">
        <f t="shared" si="47"/>
        <v/>
      </c>
      <c r="L46" s="11" t="str">
        <f t="shared" si="48"/>
        <v/>
      </c>
      <c r="M46" s="71" t="e">
        <f t="shared" si="49"/>
        <v>#N/A</v>
      </c>
      <c r="N46" s="57" t="e">
        <f t="shared" si="41"/>
        <v>#N/A</v>
      </c>
      <c r="P46" s="80"/>
      <c r="Q46" s="76" t="str">
        <f t="shared" si="51"/>
        <v/>
      </c>
      <c r="R46" s="81" t="str">
        <f t="shared" si="52"/>
        <v/>
      </c>
      <c r="T46" s="7" t="e">
        <f t="shared" si="53"/>
        <v>#N/A</v>
      </c>
      <c r="U46">
        <f t="shared" si="14"/>
        <v>36</v>
      </c>
      <c r="V46" s="22" t="e">
        <f>MATCH(B46,$C$124:$C$203,0)</f>
        <v>#N/A</v>
      </c>
      <c r="W46" s="22" t="e">
        <f t="shared" si="50"/>
        <v>#N/A</v>
      </c>
    </row>
    <row r="47" spans="1:23" x14ac:dyDescent="0.25">
      <c r="A47" s="11">
        <v>3</v>
      </c>
      <c r="B47" s="11" t="s">
        <v>112</v>
      </c>
      <c r="C47" s="11" t="str">
        <f t="shared" si="42"/>
        <v/>
      </c>
      <c r="D47" s="11" t="str">
        <f t="shared" si="43"/>
        <v/>
      </c>
      <c r="E47" s="11" t="str">
        <f t="shared" si="44"/>
        <v/>
      </c>
      <c r="F47" s="61" t="e">
        <f t="shared" si="45"/>
        <v>#N/A</v>
      </c>
      <c r="G47" s="57" t="e">
        <f t="shared" si="40"/>
        <v>#N/A</v>
      </c>
      <c r="H47" s="11">
        <v>3</v>
      </c>
      <c r="I47" s="11" t="s">
        <v>127</v>
      </c>
      <c r="J47" s="11" t="str">
        <f t="shared" si="46"/>
        <v/>
      </c>
      <c r="K47" s="11" t="str">
        <f t="shared" si="47"/>
        <v/>
      </c>
      <c r="L47" s="11" t="str">
        <f t="shared" si="48"/>
        <v/>
      </c>
      <c r="M47" s="71" t="e">
        <f t="shared" si="49"/>
        <v>#N/A</v>
      </c>
      <c r="N47" s="57" t="e">
        <f t="shared" si="41"/>
        <v>#N/A</v>
      </c>
      <c r="P47" s="80"/>
      <c r="Q47" s="76" t="str">
        <f t="shared" si="51"/>
        <v/>
      </c>
      <c r="R47" s="81" t="str">
        <f t="shared" si="52"/>
        <v/>
      </c>
      <c r="T47" s="7" t="e">
        <f t="shared" si="53"/>
        <v>#N/A</v>
      </c>
      <c r="U47">
        <f t="shared" si="14"/>
        <v>37</v>
      </c>
      <c r="V47" s="22" t="e">
        <f t="shared" ref="V47" si="54">MATCH(B47,$C$124:$C$203,0)</f>
        <v>#N/A</v>
      </c>
      <c r="W47" s="22" t="e">
        <f t="shared" si="50"/>
        <v>#N/A</v>
      </c>
    </row>
    <row r="48" spans="1:23" x14ac:dyDescent="0.25">
      <c r="A48" s="11">
        <v>3</v>
      </c>
      <c r="B48" s="11" t="s">
        <v>108</v>
      </c>
      <c r="C48" s="11" t="str">
        <f t="shared" si="42"/>
        <v/>
      </c>
      <c r="D48" s="11" t="str">
        <f t="shared" si="43"/>
        <v/>
      </c>
      <c r="E48" s="11" t="str">
        <f t="shared" si="44"/>
        <v/>
      </c>
      <c r="F48" s="61" t="e">
        <f t="shared" si="45"/>
        <v>#N/A</v>
      </c>
      <c r="G48" s="57" t="e">
        <f t="shared" si="40"/>
        <v>#N/A</v>
      </c>
      <c r="H48" s="11">
        <v>3</v>
      </c>
      <c r="I48" s="11" t="s">
        <v>128</v>
      </c>
      <c r="J48" s="11" t="str">
        <f t="shared" si="46"/>
        <v/>
      </c>
      <c r="K48" s="11" t="str">
        <f t="shared" si="47"/>
        <v/>
      </c>
      <c r="L48" s="11" t="str">
        <f t="shared" si="48"/>
        <v/>
      </c>
      <c r="M48" s="71" t="e">
        <f t="shared" si="49"/>
        <v>#N/A</v>
      </c>
      <c r="N48" s="57" t="e">
        <f t="shared" si="41"/>
        <v>#N/A</v>
      </c>
      <c r="P48" s="80"/>
      <c r="Q48" s="76" t="str">
        <f t="shared" si="51"/>
        <v/>
      </c>
      <c r="R48" s="81" t="str">
        <f t="shared" si="52"/>
        <v/>
      </c>
      <c r="T48" s="7" t="e">
        <f t="shared" si="53"/>
        <v>#N/A</v>
      </c>
      <c r="U48">
        <f t="shared" si="14"/>
        <v>38</v>
      </c>
      <c r="V48" s="22" t="e">
        <f>MATCH(B48,$C$124:$C$203,0)</f>
        <v>#N/A</v>
      </c>
      <c r="W48" s="22" t="e">
        <f t="shared" si="50"/>
        <v>#N/A</v>
      </c>
    </row>
    <row r="49" spans="1:26" x14ac:dyDescent="0.25">
      <c r="A49" s="11"/>
      <c r="B49" s="11"/>
      <c r="C49" s="11" t="str">
        <f t="shared" si="42"/>
        <v/>
      </c>
      <c r="D49" s="11" t="str">
        <f t="shared" si="43"/>
        <v/>
      </c>
      <c r="E49" s="11" t="str">
        <f t="shared" si="44"/>
        <v/>
      </c>
      <c r="F49" s="61" t="e">
        <f t="shared" si="45"/>
        <v>#N/A</v>
      </c>
      <c r="G49" s="57" t="e">
        <f t="shared" si="40"/>
        <v>#N/A</v>
      </c>
      <c r="H49" s="11"/>
      <c r="I49" s="11"/>
      <c r="J49" s="11" t="str">
        <f t="shared" si="46"/>
        <v/>
      </c>
      <c r="K49" s="11" t="str">
        <f t="shared" si="47"/>
        <v/>
      </c>
      <c r="L49" s="11" t="str">
        <f t="shared" si="48"/>
        <v/>
      </c>
      <c r="M49" s="71" t="e">
        <f t="shared" si="49"/>
        <v>#N/A</v>
      </c>
      <c r="N49" s="57" t="e">
        <f t="shared" si="41"/>
        <v>#N/A</v>
      </c>
      <c r="P49" s="80"/>
      <c r="Q49" s="76" t="str">
        <f t="shared" si="51"/>
        <v/>
      </c>
      <c r="R49" s="81" t="str">
        <f t="shared" si="52"/>
        <v/>
      </c>
      <c r="T49" s="7" t="e">
        <f t="shared" si="53"/>
        <v>#N/A</v>
      </c>
      <c r="U49">
        <f t="shared" si="14"/>
        <v>39</v>
      </c>
      <c r="V49" s="22" t="e">
        <f>MATCH(B49,$C$124:$C$203,0)</f>
        <v>#N/A</v>
      </c>
      <c r="W49" s="22" t="e">
        <f t="shared" si="50"/>
        <v>#N/A</v>
      </c>
    </row>
    <row r="50" spans="1:26" ht="13" thickBot="1" x14ac:dyDescent="0.3">
      <c r="A50" s="11"/>
      <c r="B50" s="11"/>
      <c r="C50" s="11" t="str">
        <f t="shared" si="42"/>
        <v/>
      </c>
      <c r="D50" s="11" t="str">
        <f t="shared" si="43"/>
        <v/>
      </c>
      <c r="E50" s="11" t="str">
        <f t="shared" si="44"/>
        <v/>
      </c>
      <c r="F50" s="61" t="e">
        <f t="shared" si="45"/>
        <v>#N/A</v>
      </c>
      <c r="G50" s="57" t="e">
        <f t="shared" si="40"/>
        <v>#N/A</v>
      </c>
      <c r="H50" s="11"/>
      <c r="I50" s="11"/>
      <c r="J50" s="11" t="str">
        <f t="shared" si="46"/>
        <v/>
      </c>
      <c r="K50" s="11" t="str">
        <f t="shared" si="47"/>
        <v/>
      </c>
      <c r="L50" s="11" t="str">
        <f t="shared" si="48"/>
        <v/>
      </c>
      <c r="M50" s="71" t="e">
        <f t="shared" si="49"/>
        <v>#N/A</v>
      </c>
      <c r="N50" s="57" t="e">
        <f t="shared" si="41"/>
        <v>#N/A</v>
      </c>
      <c r="P50" s="82"/>
      <c r="Q50" s="83" t="str">
        <f t="shared" si="51"/>
        <v/>
      </c>
      <c r="R50" s="84" t="str">
        <f t="shared" si="52"/>
        <v/>
      </c>
      <c r="T50" s="7" t="e">
        <f t="shared" si="53"/>
        <v>#N/A</v>
      </c>
      <c r="U50">
        <f t="shared" si="14"/>
        <v>40</v>
      </c>
      <c r="V50" s="22" t="e">
        <f>MATCH(B50,$C$124:$C$203,0)</f>
        <v>#N/A</v>
      </c>
      <c r="W50" s="22" t="e">
        <f t="shared" si="50"/>
        <v>#N/A</v>
      </c>
    </row>
    <row r="51" spans="1:26" x14ac:dyDescent="0.25">
      <c r="T51" s="7"/>
    </row>
    <row r="52" spans="1:26" x14ac:dyDescent="0.25">
      <c r="B52" s="126" t="s">
        <v>71</v>
      </c>
      <c r="C52" s="126"/>
      <c r="D52" s="124" t="str">
        <f>L198</f>
        <v/>
      </c>
      <c r="E52" s="124"/>
      <c r="T52" s="7"/>
      <c r="W52">
        <v>1</v>
      </c>
      <c r="X52" t="s">
        <v>78</v>
      </c>
      <c r="Y52" t="s">
        <v>79</v>
      </c>
      <c r="Z52" s="89" t="s">
        <v>130</v>
      </c>
    </row>
    <row r="53" spans="1:26" x14ac:dyDescent="0.25">
      <c r="B53" s="126" t="s">
        <v>58</v>
      </c>
      <c r="C53" s="126"/>
      <c r="D53" s="124" t="str">
        <f>IF(SUM(,S124:S198)=0,"",SUMPRODUCT(I124:I198,S124:S198)/SUMPRODUCT(D124:D198,S124:S198))</f>
        <v/>
      </c>
      <c r="E53" s="124"/>
      <c r="T53" s="7"/>
      <c r="W53">
        <f t="shared" ref="W53:W84" si="55">W52+1</f>
        <v>2</v>
      </c>
      <c r="X53" t="s">
        <v>78</v>
      </c>
      <c r="Y53" t="s">
        <v>79</v>
      </c>
      <c r="Z53" s="89" t="s">
        <v>116</v>
      </c>
    </row>
    <row r="54" spans="1:26" x14ac:dyDescent="0.25">
      <c r="B54" s="126" t="s">
        <v>72</v>
      </c>
      <c r="C54" s="126"/>
      <c r="D54" s="124" t="str">
        <f>IF(SUM(,R124:R198)=0,"",SUMPRODUCT(I124:I198,R124:R198)/SUMPRODUCT(D124:D198,R124:R198))</f>
        <v/>
      </c>
      <c r="E54" s="124"/>
      <c r="T54" s="7"/>
      <c r="W54">
        <f t="shared" si="55"/>
        <v>3</v>
      </c>
      <c r="X54" t="s">
        <v>78</v>
      </c>
      <c r="Y54" t="s">
        <v>79</v>
      </c>
      <c r="Z54" s="89" t="s">
        <v>126</v>
      </c>
    </row>
    <row r="55" spans="1:26" x14ac:dyDescent="0.25">
      <c r="T55" s="7"/>
      <c r="W55">
        <f t="shared" si="55"/>
        <v>4</v>
      </c>
      <c r="X55" t="s">
        <v>78</v>
      </c>
      <c r="Y55" t="s">
        <v>79</v>
      </c>
      <c r="Z55" s="89" t="s">
        <v>117</v>
      </c>
    </row>
    <row r="56" spans="1:26" x14ac:dyDescent="0.25">
      <c r="A56" s="5"/>
      <c r="B56" s="25"/>
      <c r="C56" s="25"/>
      <c r="D56" s="127" t="str">
        <f>D1</f>
        <v>Department of Engineering Management and Systems Engineering</v>
      </c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25"/>
      <c r="R56" s="25"/>
      <c r="S56" s="25"/>
      <c r="T56" s="7"/>
      <c r="W56">
        <f t="shared" si="55"/>
        <v>5</v>
      </c>
      <c r="X56" t="s">
        <v>78</v>
      </c>
      <c r="Y56" t="s">
        <v>79</v>
      </c>
      <c r="Z56" s="89" t="s">
        <v>118</v>
      </c>
    </row>
    <row r="57" spans="1:26" x14ac:dyDescent="0.25">
      <c r="A57" s="13"/>
      <c r="B57" s="15"/>
      <c r="C57" s="15"/>
      <c r="D57" s="114" t="str">
        <f>D2</f>
        <v>2016-2017</v>
      </c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27"/>
      <c r="R57" s="15"/>
      <c r="S57" s="15"/>
      <c r="T57" s="7"/>
      <c r="W57">
        <f t="shared" si="55"/>
        <v>6</v>
      </c>
      <c r="X57" t="s">
        <v>78</v>
      </c>
      <c r="Y57" t="s">
        <v>79</v>
      </c>
      <c r="Z57" s="89" t="s">
        <v>119</v>
      </c>
    </row>
    <row r="58" spans="1:26" x14ac:dyDescent="0.25">
      <c r="A58" s="28"/>
      <c r="B58" s="24"/>
      <c r="C58" s="24"/>
      <c r="D58" s="115" t="str">
        <f>D3</f>
        <v>Systems Engineering Curriculum (B.S.)</v>
      </c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6" t="s">
        <v>35</v>
      </c>
      <c r="R58" s="117"/>
      <c r="S58" s="37">
        <f>S3</f>
        <v>129</v>
      </c>
      <c r="T58" s="7"/>
      <c r="W58">
        <f t="shared" si="55"/>
        <v>7</v>
      </c>
      <c r="X58" t="s">
        <v>78</v>
      </c>
      <c r="Y58" t="s">
        <v>79</v>
      </c>
      <c r="Z58" s="89" t="s">
        <v>120</v>
      </c>
    </row>
    <row r="59" spans="1:26" x14ac:dyDescent="0.25">
      <c r="A59" s="30"/>
      <c r="B59" s="31"/>
      <c r="C59" s="31"/>
      <c r="D59" s="31"/>
      <c r="E59" s="31"/>
      <c r="F59" s="56"/>
      <c r="G59" s="56"/>
      <c r="H59" s="31"/>
      <c r="I59" s="31"/>
      <c r="J59" s="31"/>
      <c r="K59" s="31"/>
      <c r="L59" s="31"/>
      <c r="M59" s="56"/>
      <c r="N59" s="56"/>
      <c r="O59" s="31"/>
      <c r="P59" s="31"/>
      <c r="Q59" s="32"/>
      <c r="R59" s="3"/>
      <c r="S59" s="33"/>
      <c r="T59" s="7"/>
      <c r="W59">
        <f t="shared" si="55"/>
        <v>8</v>
      </c>
      <c r="X59" t="s">
        <v>78</v>
      </c>
      <c r="Y59" t="s">
        <v>79</v>
      </c>
      <c r="Z59" s="89" t="s">
        <v>121</v>
      </c>
    </row>
    <row r="60" spans="1:26" x14ac:dyDescent="0.25">
      <c r="A60" s="17" t="s">
        <v>59</v>
      </c>
      <c r="B60" s="17"/>
      <c r="C60" s="125">
        <f>C5</f>
        <v>0</v>
      </c>
      <c r="D60" s="108"/>
      <c r="E60" s="108"/>
      <c r="F60" s="108"/>
      <c r="G60" s="108"/>
      <c r="H60" s="108"/>
      <c r="I60" s="108"/>
      <c r="J60" s="38"/>
      <c r="K60" s="34"/>
      <c r="L60" s="39"/>
      <c r="M60" s="72"/>
      <c r="N60" s="72"/>
      <c r="O60" s="18" t="s">
        <v>37</v>
      </c>
      <c r="P60" s="107">
        <f>P5</f>
        <v>0</v>
      </c>
      <c r="Q60" s="108"/>
      <c r="R60" s="108"/>
      <c r="S60" s="108"/>
      <c r="T60" s="7"/>
      <c r="W60">
        <f t="shared" si="55"/>
        <v>9</v>
      </c>
      <c r="X60" t="s">
        <v>78</v>
      </c>
      <c r="Y60" t="s">
        <v>79</v>
      </c>
      <c r="Z60" s="89" t="s">
        <v>122</v>
      </c>
    </row>
    <row r="61" spans="1:26" x14ac:dyDescent="0.25">
      <c r="A61" s="35" t="s">
        <v>60</v>
      </c>
      <c r="B61" s="35"/>
      <c r="C61" s="106" t="str">
        <f>C6</f>
        <v>Thomas A. Mazzuchi</v>
      </c>
      <c r="D61" s="117"/>
      <c r="E61" s="117"/>
      <c r="F61" s="117"/>
      <c r="G61" s="117"/>
      <c r="H61" s="117"/>
      <c r="I61" s="117"/>
      <c r="J61" s="40"/>
      <c r="K61" s="36"/>
      <c r="L61" s="40"/>
      <c r="M61" s="73"/>
      <c r="N61" s="73"/>
      <c r="O61" s="41" t="s">
        <v>40</v>
      </c>
      <c r="P61" s="119" t="str">
        <f>P6</f>
        <v>FA 16</v>
      </c>
      <c r="Q61" s="120"/>
      <c r="R61" s="120"/>
      <c r="S61" s="120"/>
      <c r="T61" s="7"/>
      <c r="W61">
        <f t="shared" si="55"/>
        <v>10</v>
      </c>
      <c r="X61" t="s">
        <v>78</v>
      </c>
      <c r="Y61" t="s">
        <v>79</v>
      </c>
      <c r="Z61" s="89" t="s">
        <v>123</v>
      </c>
    </row>
    <row r="62" spans="1:26" x14ac:dyDescent="0.25">
      <c r="A62" s="42"/>
      <c r="B62" s="42"/>
      <c r="C62" s="42"/>
      <c r="D62" s="42"/>
      <c r="E62" s="42"/>
      <c r="F62" s="63"/>
      <c r="G62" s="63"/>
      <c r="H62" s="42"/>
      <c r="I62" s="42"/>
      <c r="J62" s="42"/>
      <c r="K62" s="42"/>
      <c r="L62" s="42"/>
      <c r="M62" s="63"/>
      <c r="N62" s="63"/>
      <c r="O62" s="42"/>
      <c r="P62" s="42"/>
      <c r="Q62" s="42"/>
      <c r="R62" s="42"/>
      <c r="T62" s="7"/>
      <c r="W62">
        <f t="shared" si="55"/>
        <v>11</v>
      </c>
      <c r="X62" t="s">
        <v>78</v>
      </c>
      <c r="Y62" t="s">
        <v>79</v>
      </c>
      <c r="Z62" s="89" t="s">
        <v>124</v>
      </c>
    </row>
    <row r="63" spans="1:26" x14ac:dyDescent="0.25">
      <c r="A63" s="12"/>
      <c r="B63" s="12"/>
      <c r="C63" s="12"/>
      <c r="D63" s="43"/>
      <c r="E63" s="43"/>
      <c r="F63" s="64"/>
      <c r="G63" s="64"/>
      <c r="H63" s="43"/>
      <c r="I63" s="43"/>
      <c r="J63" s="43"/>
      <c r="K63" s="44"/>
      <c r="L63" s="44"/>
      <c r="M63" s="60"/>
      <c r="N63" s="74"/>
      <c r="O63" s="45"/>
      <c r="P63" s="45"/>
      <c r="Q63" s="45"/>
      <c r="R63" s="12"/>
      <c r="T63" s="7"/>
      <c r="W63">
        <f t="shared" si="55"/>
        <v>12</v>
      </c>
      <c r="X63" t="s">
        <v>80</v>
      </c>
      <c r="Y63" t="s">
        <v>81</v>
      </c>
      <c r="Z63" s="89" t="s">
        <v>125</v>
      </c>
    </row>
    <row r="64" spans="1:26" x14ac:dyDescent="0.25">
      <c r="A64" s="12"/>
      <c r="B64" s="3"/>
      <c r="C64" s="3"/>
      <c r="D64" s="3"/>
      <c r="E64" s="3"/>
      <c r="F64" s="65"/>
      <c r="G64" s="65"/>
      <c r="H64" s="3"/>
      <c r="I64" s="3"/>
      <c r="J64" s="3"/>
      <c r="K64" s="3"/>
      <c r="L64" s="3"/>
      <c r="M64" s="65"/>
      <c r="N64" s="65"/>
      <c r="O64" s="3"/>
      <c r="P64" s="3"/>
      <c r="Q64" s="3"/>
      <c r="R64" s="3"/>
      <c r="T64" s="7"/>
      <c r="W64">
        <f t="shared" si="55"/>
        <v>13</v>
      </c>
      <c r="X64" t="s">
        <v>80</v>
      </c>
      <c r="Y64" t="s">
        <v>81</v>
      </c>
      <c r="Z64" s="89" t="s">
        <v>131</v>
      </c>
    </row>
    <row r="65" spans="1:26" x14ac:dyDescent="0.25">
      <c r="A65" s="16"/>
      <c r="B65" s="16"/>
      <c r="C65" s="16"/>
      <c r="D65" s="16"/>
      <c r="E65" s="16"/>
      <c r="F65" s="58"/>
      <c r="G65" s="58"/>
      <c r="H65" s="16"/>
      <c r="I65" s="16"/>
      <c r="J65" s="16"/>
      <c r="K65" s="16"/>
      <c r="L65" s="16"/>
      <c r="M65" s="58"/>
      <c r="N65" s="58"/>
      <c r="O65" s="16"/>
      <c r="P65" s="16"/>
      <c r="Q65" s="16"/>
      <c r="R65" s="16"/>
      <c r="T65" s="7"/>
      <c r="W65">
        <f t="shared" si="55"/>
        <v>14</v>
      </c>
      <c r="X65" t="s">
        <v>80</v>
      </c>
      <c r="Y65" t="s">
        <v>81</v>
      </c>
      <c r="Z65" s="89" t="s">
        <v>132</v>
      </c>
    </row>
    <row r="66" spans="1:26" ht="13" x14ac:dyDescent="0.3">
      <c r="A66" s="13"/>
      <c r="B66" s="46" t="s">
        <v>61</v>
      </c>
      <c r="C66" s="21" t="s">
        <v>62</v>
      </c>
      <c r="D66" s="109" t="s">
        <v>63</v>
      </c>
      <c r="E66" s="110"/>
      <c r="F66" s="66"/>
      <c r="G66" s="109" t="s">
        <v>64</v>
      </c>
      <c r="H66" s="111"/>
      <c r="I66" s="112"/>
      <c r="J66" s="109" t="s">
        <v>65</v>
      </c>
      <c r="K66" s="110"/>
      <c r="L66" s="109" t="s">
        <v>66</v>
      </c>
      <c r="M66" s="113"/>
      <c r="N66" s="113"/>
      <c r="O66" s="113"/>
      <c r="P66" s="113"/>
      <c r="Q66" s="47"/>
      <c r="R66" s="13"/>
      <c r="T66" s="7"/>
      <c r="W66">
        <f t="shared" si="55"/>
        <v>15</v>
      </c>
      <c r="X66" t="s">
        <v>80</v>
      </c>
      <c r="Y66" t="s">
        <v>81</v>
      </c>
      <c r="Z66" s="89" t="s">
        <v>133</v>
      </c>
    </row>
    <row r="67" spans="1:26" x14ac:dyDescent="0.25">
      <c r="A67" s="13"/>
      <c r="B67" s="9" t="str">
        <f>IF(D131=0,"",D131)</f>
        <v/>
      </c>
      <c r="C67" s="20" t="s">
        <v>68</v>
      </c>
      <c r="D67" s="98">
        <f>C8</f>
        <v>2016</v>
      </c>
      <c r="E67" s="99"/>
      <c r="F67" s="67"/>
      <c r="G67" s="100" t="str">
        <f>IF(D131=0,"",J131)</f>
        <v/>
      </c>
      <c r="H67" s="101"/>
      <c r="I67" s="102"/>
      <c r="J67" s="103"/>
      <c r="K67" s="104"/>
      <c r="L67" s="105"/>
      <c r="M67" s="106"/>
      <c r="N67" s="106"/>
      <c r="O67" s="106"/>
      <c r="P67" s="106"/>
      <c r="Q67" s="47"/>
      <c r="R67" s="13"/>
      <c r="T67" s="7"/>
      <c r="W67">
        <f t="shared" si="55"/>
        <v>16</v>
      </c>
      <c r="X67" t="s">
        <v>80</v>
      </c>
      <c r="Y67" t="s">
        <v>81</v>
      </c>
      <c r="Z67" s="89" t="s">
        <v>134</v>
      </c>
    </row>
    <row r="68" spans="1:26" x14ac:dyDescent="0.25">
      <c r="A68" s="13"/>
      <c r="B68" s="9" t="str">
        <f>IF(D138=0,"",D138)</f>
        <v/>
      </c>
      <c r="C68" s="20" t="s">
        <v>69</v>
      </c>
      <c r="D68" s="98">
        <f>D67+1</f>
        <v>2017</v>
      </c>
      <c r="E68" s="99"/>
      <c r="F68" s="67"/>
      <c r="G68" s="100" t="str">
        <f>IF(D138=0,"",J138)</f>
        <v/>
      </c>
      <c r="H68" s="101"/>
      <c r="I68" s="102"/>
      <c r="J68" s="103"/>
      <c r="K68" s="104"/>
      <c r="L68" s="105"/>
      <c r="M68" s="106"/>
      <c r="N68" s="106"/>
      <c r="O68" s="106"/>
      <c r="P68" s="106"/>
      <c r="Q68" s="47"/>
      <c r="R68" s="13"/>
      <c r="W68">
        <f t="shared" si="55"/>
        <v>17</v>
      </c>
      <c r="X68" t="s">
        <v>80</v>
      </c>
      <c r="Y68" t="s">
        <v>81</v>
      </c>
      <c r="Z68" s="89" t="s">
        <v>135</v>
      </c>
    </row>
    <row r="69" spans="1:26" x14ac:dyDescent="0.25">
      <c r="A69" s="13"/>
      <c r="B69" s="9" t="str">
        <f>IF(D142=0,"",D142)</f>
        <v/>
      </c>
      <c r="C69" s="20" t="s">
        <v>70</v>
      </c>
      <c r="D69" s="98">
        <f>D68</f>
        <v>2017</v>
      </c>
      <c r="E69" s="99"/>
      <c r="F69" s="67"/>
      <c r="G69" s="100" t="str">
        <f>IF(D142=0,"",J142)</f>
        <v/>
      </c>
      <c r="H69" s="101"/>
      <c r="I69" s="102"/>
      <c r="J69" s="103"/>
      <c r="K69" s="104"/>
      <c r="L69" s="105"/>
      <c r="M69" s="106"/>
      <c r="N69" s="106"/>
      <c r="O69" s="106"/>
      <c r="P69" s="106"/>
      <c r="Q69" s="47"/>
      <c r="R69" s="13"/>
      <c r="W69">
        <f t="shared" si="55"/>
        <v>18</v>
      </c>
      <c r="X69" t="s">
        <v>80</v>
      </c>
      <c r="Y69" t="s">
        <v>81</v>
      </c>
      <c r="Z69" s="89" t="s">
        <v>136</v>
      </c>
    </row>
    <row r="70" spans="1:26" x14ac:dyDescent="0.25">
      <c r="A70" s="13"/>
      <c r="B70" s="9" t="str">
        <f>IF(D150=0,"",D150)</f>
        <v/>
      </c>
      <c r="C70" s="20" t="s">
        <v>68</v>
      </c>
      <c r="D70" s="98">
        <f>D69</f>
        <v>2017</v>
      </c>
      <c r="E70" s="99"/>
      <c r="F70" s="67"/>
      <c r="G70" s="100" t="str">
        <f>IF(D150=0,"",J150)</f>
        <v/>
      </c>
      <c r="H70" s="101"/>
      <c r="I70" s="102"/>
      <c r="J70" s="103"/>
      <c r="K70" s="104"/>
      <c r="L70" s="105"/>
      <c r="M70" s="106"/>
      <c r="N70" s="106"/>
      <c r="O70" s="106"/>
      <c r="P70" s="106"/>
      <c r="Q70" s="47"/>
      <c r="R70" s="13"/>
      <c r="W70">
        <f t="shared" si="55"/>
        <v>19</v>
      </c>
      <c r="X70" t="s">
        <v>80</v>
      </c>
      <c r="Y70" t="s">
        <v>81</v>
      </c>
      <c r="Z70" s="89" t="s">
        <v>137</v>
      </c>
    </row>
    <row r="71" spans="1:26" x14ac:dyDescent="0.25">
      <c r="A71" s="13"/>
      <c r="B71" s="9" t="str">
        <f>IF(D158=0,"",D158)</f>
        <v/>
      </c>
      <c r="C71" s="20" t="s">
        <v>69</v>
      </c>
      <c r="D71" s="98">
        <f>D70+1</f>
        <v>2018</v>
      </c>
      <c r="E71" s="99"/>
      <c r="F71" s="67"/>
      <c r="G71" s="100" t="str">
        <f>IF(D158=0,"",J158)</f>
        <v/>
      </c>
      <c r="H71" s="101"/>
      <c r="I71" s="102"/>
      <c r="J71" s="103"/>
      <c r="K71" s="104"/>
      <c r="L71" s="105"/>
      <c r="M71" s="106"/>
      <c r="N71" s="106"/>
      <c r="O71" s="106"/>
      <c r="P71" s="106"/>
      <c r="Q71" s="47"/>
      <c r="R71" s="13"/>
      <c r="W71">
        <f t="shared" si="55"/>
        <v>20</v>
      </c>
      <c r="X71" t="s">
        <v>80</v>
      </c>
      <c r="Y71" t="s">
        <v>81</v>
      </c>
      <c r="Z71" s="89" t="s">
        <v>138</v>
      </c>
    </row>
    <row r="72" spans="1:26" x14ac:dyDescent="0.25">
      <c r="A72" s="13"/>
      <c r="B72" s="9" t="str">
        <f>IF(D162=0,"",D162)</f>
        <v/>
      </c>
      <c r="C72" s="20" t="s">
        <v>70</v>
      </c>
      <c r="D72" s="98">
        <f>D71</f>
        <v>2018</v>
      </c>
      <c r="E72" s="99"/>
      <c r="F72" s="67"/>
      <c r="G72" s="100" t="str">
        <f>IF(D162=0,"",J162)</f>
        <v/>
      </c>
      <c r="H72" s="101"/>
      <c r="I72" s="102"/>
      <c r="J72" s="103"/>
      <c r="K72" s="104"/>
      <c r="L72" s="105"/>
      <c r="M72" s="106"/>
      <c r="N72" s="106"/>
      <c r="O72" s="106"/>
      <c r="P72" s="106"/>
      <c r="Q72" s="47"/>
      <c r="R72" s="13"/>
      <c r="W72">
        <f t="shared" si="55"/>
        <v>21</v>
      </c>
      <c r="X72" t="s">
        <v>80</v>
      </c>
      <c r="Y72" t="s">
        <v>81</v>
      </c>
      <c r="Z72" s="89" t="s">
        <v>139</v>
      </c>
    </row>
    <row r="73" spans="1:26" x14ac:dyDescent="0.25">
      <c r="A73" s="13"/>
      <c r="B73" s="9" t="str">
        <f>IF(D169=0,"",D169)</f>
        <v/>
      </c>
      <c r="C73" s="20" t="s">
        <v>68</v>
      </c>
      <c r="D73" s="98">
        <f>D72</f>
        <v>2018</v>
      </c>
      <c r="E73" s="99"/>
      <c r="F73" s="67"/>
      <c r="G73" s="100" t="str">
        <f>IF(D169=0,"",J169)</f>
        <v/>
      </c>
      <c r="H73" s="101"/>
      <c r="I73" s="102"/>
      <c r="J73" s="103"/>
      <c r="K73" s="104"/>
      <c r="L73" s="105"/>
      <c r="M73" s="106"/>
      <c r="N73" s="106"/>
      <c r="O73" s="106"/>
      <c r="P73" s="106"/>
      <c r="Q73" s="47"/>
      <c r="R73" s="13"/>
      <c r="W73">
        <f t="shared" si="55"/>
        <v>22</v>
      </c>
      <c r="X73" t="s">
        <v>80</v>
      </c>
      <c r="Y73" t="s">
        <v>81</v>
      </c>
      <c r="Z73" s="89" t="s">
        <v>140</v>
      </c>
    </row>
    <row r="74" spans="1:26" x14ac:dyDescent="0.25">
      <c r="A74" s="13"/>
      <c r="B74" s="9" t="str">
        <f>IF(D176=0,"",D176)</f>
        <v/>
      </c>
      <c r="C74" s="20" t="s">
        <v>69</v>
      </c>
      <c r="D74" s="98">
        <f>D73+1</f>
        <v>2019</v>
      </c>
      <c r="E74" s="99"/>
      <c r="F74" s="67"/>
      <c r="G74" s="100" t="str">
        <f>IF(D176=0,"",J176)</f>
        <v/>
      </c>
      <c r="H74" s="101"/>
      <c r="I74" s="102"/>
      <c r="J74" s="103"/>
      <c r="K74" s="104"/>
      <c r="L74" s="105"/>
      <c r="M74" s="106"/>
      <c r="N74" s="106"/>
      <c r="O74" s="106"/>
      <c r="P74" s="106"/>
      <c r="Q74" s="47"/>
      <c r="R74" s="13"/>
      <c r="W74">
        <f t="shared" si="55"/>
        <v>23</v>
      </c>
      <c r="X74" t="s">
        <v>82</v>
      </c>
      <c r="Y74" t="s">
        <v>83</v>
      </c>
      <c r="Z74" s="89" t="s">
        <v>141</v>
      </c>
    </row>
    <row r="75" spans="1:26" x14ac:dyDescent="0.25">
      <c r="A75" s="13"/>
      <c r="B75" s="9" t="str">
        <f>IF(D180=0,"",D180)</f>
        <v/>
      </c>
      <c r="C75" s="20" t="s">
        <v>70</v>
      </c>
      <c r="D75" s="98">
        <f>D74</f>
        <v>2019</v>
      </c>
      <c r="E75" s="99"/>
      <c r="F75" s="67"/>
      <c r="G75" s="100" t="str">
        <f>IF(D180=0,"",J180)</f>
        <v/>
      </c>
      <c r="H75" s="101"/>
      <c r="I75" s="102"/>
      <c r="J75" s="103"/>
      <c r="K75" s="104"/>
      <c r="L75" s="105"/>
      <c r="M75" s="106"/>
      <c r="N75" s="106"/>
      <c r="O75" s="106"/>
      <c r="P75" s="106"/>
      <c r="Q75" s="47"/>
      <c r="R75" s="13"/>
      <c r="W75">
        <f t="shared" si="55"/>
        <v>24</v>
      </c>
      <c r="X75" t="s">
        <v>82</v>
      </c>
      <c r="Y75" t="s">
        <v>83</v>
      </c>
      <c r="Z75" s="89" t="s">
        <v>142</v>
      </c>
    </row>
    <row r="76" spans="1:26" x14ac:dyDescent="0.25">
      <c r="A76" s="13"/>
      <c r="B76" s="9" t="str">
        <f>IF(D187=0,"",D187)</f>
        <v/>
      </c>
      <c r="C76" s="20" t="s">
        <v>68</v>
      </c>
      <c r="D76" s="98">
        <f>D75</f>
        <v>2019</v>
      </c>
      <c r="E76" s="99"/>
      <c r="F76" s="67"/>
      <c r="G76" s="100" t="str">
        <f>IF(D187=0,"",J187)</f>
        <v/>
      </c>
      <c r="H76" s="101"/>
      <c r="I76" s="102"/>
      <c r="J76" s="103"/>
      <c r="K76" s="104"/>
      <c r="L76" s="105"/>
      <c r="M76" s="106"/>
      <c r="N76" s="106"/>
      <c r="O76" s="106"/>
      <c r="P76" s="106"/>
      <c r="Q76" s="47"/>
      <c r="R76" s="13"/>
      <c r="W76">
        <f t="shared" si="55"/>
        <v>25</v>
      </c>
      <c r="X76" t="s">
        <v>82</v>
      </c>
      <c r="Y76" t="s">
        <v>83</v>
      </c>
      <c r="Z76" s="89" t="s">
        <v>143</v>
      </c>
    </row>
    <row r="77" spans="1:26" x14ac:dyDescent="0.25">
      <c r="A77" s="13"/>
      <c r="B77" s="9" t="str">
        <f>IF(D194=0,"",D194)</f>
        <v/>
      </c>
      <c r="C77" s="20" t="s">
        <v>69</v>
      </c>
      <c r="D77" s="98">
        <f>D76+1</f>
        <v>2020</v>
      </c>
      <c r="E77" s="99"/>
      <c r="F77" s="67"/>
      <c r="G77" s="100" t="str">
        <f>IF(D194=0,"",J194)</f>
        <v/>
      </c>
      <c r="H77" s="101"/>
      <c r="I77" s="102"/>
      <c r="J77" s="103"/>
      <c r="K77" s="104"/>
      <c r="L77" s="105"/>
      <c r="M77" s="106"/>
      <c r="N77" s="106"/>
      <c r="O77" s="106"/>
      <c r="P77" s="106"/>
      <c r="Q77" s="47"/>
      <c r="R77" s="13"/>
      <c r="W77">
        <f t="shared" si="55"/>
        <v>26</v>
      </c>
      <c r="X77" t="s">
        <v>82</v>
      </c>
      <c r="Y77" t="s">
        <v>83</v>
      </c>
      <c r="Z77" s="89" t="s">
        <v>144</v>
      </c>
    </row>
    <row r="78" spans="1:26" x14ac:dyDescent="0.25">
      <c r="A78" s="13"/>
      <c r="B78" s="9"/>
      <c r="C78" s="20"/>
      <c r="D78" s="98"/>
      <c r="E78" s="99"/>
      <c r="F78" s="67"/>
      <c r="G78" s="100"/>
      <c r="H78" s="101"/>
      <c r="I78" s="102"/>
      <c r="J78" s="103"/>
      <c r="K78" s="104"/>
      <c r="L78" s="105"/>
      <c r="M78" s="106"/>
      <c r="N78" s="106"/>
      <c r="O78" s="106"/>
      <c r="P78" s="106"/>
      <c r="Q78" s="47"/>
      <c r="R78" s="13"/>
      <c r="W78">
        <f t="shared" si="55"/>
        <v>27</v>
      </c>
      <c r="X78" t="s">
        <v>82</v>
      </c>
      <c r="Y78" t="s">
        <v>83</v>
      </c>
      <c r="Z78" s="89" t="s">
        <v>145</v>
      </c>
    </row>
    <row r="79" spans="1:26" x14ac:dyDescent="0.25">
      <c r="A79" s="13"/>
      <c r="B79" s="9"/>
      <c r="C79" s="20"/>
      <c r="D79" s="98"/>
      <c r="E79" s="99"/>
      <c r="F79" s="67"/>
      <c r="G79" s="100"/>
      <c r="H79" s="101"/>
      <c r="I79" s="102"/>
      <c r="J79" s="103"/>
      <c r="K79" s="104"/>
      <c r="L79" s="105"/>
      <c r="M79" s="106"/>
      <c r="N79" s="106"/>
      <c r="O79" s="106"/>
      <c r="P79" s="106"/>
      <c r="Q79" s="47"/>
      <c r="R79" s="13"/>
      <c r="W79">
        <f t="shared" si="55"/>
        <v>28</v>
      </c>
      <c r="X79" t="s">
        <v>82</v>
      </c>
      <c r="Y79" t="s">
        <v>83</v>
      </c>
      <c r="Z79" s="89" t="s">
        <v>146</v>
      </c>
    </row>
    <row r="80" spans="1:26" x14ac:dyDescent="0.25">
      <c r="A80" s="13"/>
      <c r="B80" s="9"/>
      <c r="C80" s="20"/>
      <c r="D80" s="98"/>
      <c r="E80" s="99"/>
      <c r="F80" s="67"/>
      <c r="G80" s="100"/>
      <c r="H80" s="101"/>
      <c r="I80" s="102"/>
      <c r="J80" s="103"/>
      <c r="K80" s="104"/>
      <c r="L80" s="105"/>
      <c r="M80" s="106"/>
      <c r="N80" s="106"/>
      <c r="O80" s="106"/>
      <c r="P80" s="106"/>
      <c r="Q80" s="47"/>
      <c r="R80" s="13"/>
      <c r="W80">
        <f t="shared" si="55"/>
        <v>29</v>
      </c>
      <c r="X80" t="s">
        <v>82</v>
      </c>
      <c r="Y80" t="s">
        <v>83</v>
      </c>
      <c r="Z80" s="89" t="s">
        <v>147</v>
      </c>
    </row>
    <row r="81" spans="1:26" x14ac:dyDescent="0.25">
      <c r="A81" s="13"/>
      <c r="B81" s="9"/>
      <c r="C81" s="20"/>
      <c r="D81" s="98"/>
      <c r="E81" s="99"/>
      <c r="F81" s="67"/>
      <c r="G81" s="100"/>
      <c r="H81" s="101"/>
      <c r="I81" s="102"/>
      <c r="J81" s="103"/>
      <c r="K81" s="104"/>
      <c r="L81" s="105"/>
      <c r="M81" s="106"/>
      <c r="N81" s="106"/>
      <c r="O81" s="106"/>
      <c r="P81" s="106"/>
      <c r="Q81" s="47"/>
      <c r="R81" s="13"/>
      <c r="W81">
        <f t="shared" si="55"/>
        <v>30</v>
      </c>
      <c r="X81" t="s">
        <v>82</v>
      </c>
      <c r="Y81" t="s">
        <v>83</v>
      </c>
      <c r="Z81" s="89" t="s">
        <v>148</v>
      </c>
    </row>
    <row r="82" spans="1:26" x14ac:dyDescent="0.25">
      <c r="A82" s="13"/>
      <c r="B82" s="13"/>
      <c r="C82" s="13"/>
      <c r="D82" s="13"/>
      <c r="E82" s="13"/>
      <c r="F82" s="68"/>
      <c r="G82" s="68"/>
      <c r="H82" s="13"/>
      <c r="I82" s="13"/>
      <c r="J82" s="13"/>
      <c r="K82" s="13"/>
      <c r="L82" s="13"/>
      <c r="M82" s="68"/>
      <c r="N82" s="68"/>
      <c r="O82" s="13"/>
      <c r="P82" s="13"/>
      <c r="Q82" s="13"/>
      <c r="R82" s="13"/>
      <c r="W82">
        <f t="shared" si="55"/>
        <v>31</v>
      </c>
      <c r="X82" t="s">
        <v>82</v>
      </c>
      <c r="Y82" t="s">
        <v>83</v>
      </c>
      <c r="Z82" s="89" t="s">
        <v>149</v>
      </c>
    </row>
    <row r="83" spans="1:26" hidden="1" x14ac:dyDescent="0.25">
      <c r="I83" s="13" t="s">
        <v>4</v>
      </c>
      <c r="J83" s="13">
        <v>4</v>
      </c>
      <c r="K83" s="48"/>
      <c r="W83">
        <f t="shared" si="55"/>
        <v>32</v>
      </c>
      <c r="X83" t="s">
        <v>82</v>
      </c>
      <c r="Y83" t="s">
        <v>83</v>
      </c>
    </row>
    <row r="84" spans="1:26" hidden="1" x14ac:dyDescent="0.25">
      <c r="I84" s="13" t="s">
        <v>5</v>
      </c>
      <c r="J84" s="13">
        <v>3.7</v>
      </c>
      <c r="K84" s="48"/>
      <c r="W84">
        <f t="shared" si="55"/>
        <v>33</v>
      </c>
      <c r="X84" t="s">
        <v>82</v>
      </c>
      <c r="Y84" t="s">
        <v>83</v>
      </c>
    </row>
    <row r="85" spans="1:26" hidden="1" x14ac:dyDescent="0.25">
      <c r="I85" s="13" t="s">
        <v>14</v>
      </c>
      <c r="J85" s="13">
        <v>3.3</v>
      </c>
      <c r="K85" s="48"/>
      <c r="W85">
        <f t="shared" ref="W85:W101" si="56">W84+1</f>
        <v>34</v>
      </c>
      <c r="X85" t="s">
        <v>84</v>
      </c>
      <c r="Y85" t="s">
        <v>85</v>
      </c>
    </row>
    <row r="86" spans="1:26" hidden="1" x14ac:dyDescent="0.25">
      <c r="I86" s="13" t="s">
        <v>13</v>
      </c>
      <c r="J86" s="13">
        <v>3</v>
      </c>
      <c r="K86" s="48"/>
      <c r="W86">
        <f t="shared" si="56"/>
        <v>35</v>
      </c>
      <c r="X86" t="s">
        <v>84</v>
      </c>
      <c r="Y86" t="s">
        <v>85</v>
      </c>
    </row>
    <row r="87" spans="1:26" hidden="1" x14ac:dyDescent="0.25">
      <c r="I87" s="13" t="s">
        <v>12</v>
      </c>
      <c r="J87" s="13">
        <v>2.7</v>
      </c>
      <c r="K87" s="48"/>
      <c r="W87">
        <f t="shared" si="56"/>
        <v>36</v>
      </c>
      <c r="X87" t="s">
        <v>84</v>
      </c>
      <c r="Y87" t="s">
        <v>85</v>
      </c>
    </row>
    <row r="88" spans="1:26" hidden="1" x14ac:dyDescent="0.25">
      <c r="I88" s="13" t="s">
        <v>7</v>
      </c>
      <c r="J88" s="13">
        <v>2.2999999999999998</v>
      </c>
      <c r="K88" s="48"/>
      <c r="W88">
        <f t="shared" si="56"/>
        <v>37</v>
      </c>
      <c r="X88" t="s">
        <v>84</v>
      </c>
      <c r="Y88" t="s">
        <v>85</v>
      </c>
    </row>
    <row r="89" spans="1:26" hidden="1" x14ac:dyDescent="0.25">
      <c r="I89" s="13" t="s">
        <v>3</v>
      </c>
      <c r="J89" s="13">
        <v>2</v>
      </c>
      <c r="K89" s="48"/>
      <c r="W89">
        <f t="shared" si="56"/>
        <v>38</v>
      </c>
      <c r="X89" t="s">
        <v>84</v>
      </c>
      <c r="Y89" t="s">
        <v>85</v>
      </c>
    </row>
    <row r="90" spans="1:26" hidden="1" x14ac:dyDescent="0.25">
      <c r="I90" s="13" t="s">
        <v>11</v>
      </c>
      <c r="J90" s="13">
        <v>1.7</v>
      </c>
      <c r="K90" s="48"/>
      <c r="W90">
        <f t="shared" si="56"/>
        <v>39</v>
      </c>
      <c r="X90" t="s">
        <v>84</v>
      </c>
      <c r="Y90" t="s">
        <v>85</v>
      </c>
    </row>
    <row r="91" spans="1:26" hidden="1" x14ac:dyDescent="0.25">
      <c r="I91" s="13" t="s">
        <v>10</v>
      </c>
      <c r="J91" s="13">
        <v>1.3</v>
      </c>
      <c r="K91" s="48"/>
      <c r="W91">
        <f t="shared" si="56"/>
        <v>40</v>
      </c>
      <c r="X91" t="s">
        <v>84</v>
      </c>
      <c r="Y91" t="s">
        <v>85</v>
      </c>
    </row>
    <row r="92" spans="1:26" hidden="1" x14ac:dyDescent="0.25">
      <c r="A92" s="49"/>
      <c r="B92" s="49"/>
      <c r="C92" s="49"/>
      <c r="D92" s="49"/>
      <c r="E92" s="49"/>
      <c r="H92" s="49"/>
      <c r="I92" s="13" t="s">
        <v>9</v>
      </c>
      <c r="J92" s="13">
        <v>1</v>
      </c>
      <c r="K92" s="48"/>
      <c r="L92" s="49"/>
      <c r="O92" s="49"/>
      <c r="P92" s="49"/>
      <c r="Q92" s="49"/>
      <c r="R92" s="49"/>
      <c r="S92" s="49"/>
      <c r="W92">
        <f t="shared" si="56"/>
        <v>41</v>
      </c>
      <c r="X92" t="s">
        <v>84</v>
      </c>
      <c r="Y92" t="s">
        <v>85</v>
      </c>
    </row>
    <row r="93" spans="1:26" hidden="1" x14ac:dyDescent="0.25">
      <c r="A93" s="49"/>
      <c r="B93" s="49"/>
      <c r="C93" s="49"/>
      <c r="D93" s="49"/>
      <c r="E93" s="49"/>
      <c r="H93" s="49"/>
      <c r="I93" s="13" t="s">
        <v>6</v>
      </c>
      <c r="J93" s="13">
        <v>0.7</v>
      </c>
      <c r="K93" s="48"/>
      <c r="L93" s="49"/>
      <c r="O93" s="49"/>
      <c r="P93" s="49"/>
      <c r="Q93" s="49"/>
      <c r="R93" s="49"/>
      <c r="S93" s="49"/>
      <c r="W93">
        <f t="shared" si="56"/>
        <v>42</v>
      </c>
      <c r="X93" t="s">
        <v>84</v>
      </c>
      <c r="Y93" t="s">
        <v>85</v>
      </c>
    </row>
    <row r="94" spans="1:26" hidden="1" x14ac:dyDescent="0.25">
      <c r="A94" s="49"/>
      <c r="B94" s="49"/>
      <c r="C94" s="49"/>
      <c r="D94" s="49"/>
      <c r="E94" s="49"/>
      <c r="H94" s="49"/>
      <c r="I94" s="13" t="s">
        <v>8</v>
      </c>
      <c r="J94" s="13">
        <v>0</v>
      </c>
      <c r="K94" s="48"/>
      <c r="L94" s="49"/>
      <c r="O94" s="49"/>
      <c r="P94" s="49"/>
      <c r="Q94" s="49"/>
      <c r="R94" s="49"/>
      <c r="S94" s="49"/>
      <c r="W94">
        <f t="shared" si="56"/>
        <v>43</v>
      </c>
      <c r="X94" t="s">
        <v>84</v>
      </c>
      <c r="Y94" t="s">
        <v>85</v>
      </c>
    </row>
    <row r="95" spans="1:26" hidden="1" x14ac:dyDescent="0.25">
      <c r="A95" s="49"/>
      <c r="B95" s="49"/>
      <c r="C95" s="49"/>
      <c r="D95" s="49"/>
      <c r="E95" s="49"/>
      <c r="H95" s="49"/>
      <c r="I95" s="13" t="s">
        <v>15</v>
      </c>
      <c r="J95" s="13">
        <v>0</v>
      </c>
      <c r="K95" s="48"/>
      <c r="L95" s="49"/>
      <c r="O95" s="49"/>
      <c r="P95" s="49"/>
      <c r="Q95" s="49"/>
      <c r="R95" s="49"/>
      <c r="S95" s="49"/>
      <c r="W95">
        <f t="shared" si="56"/>
        <v>44</v>
      </c>
      <c r="X95" t="s">
        <v>84</v>
      </c>
      <c r="Y95" t="s">
        <v>85</v>
      </c>
    </row>
    <row r="96" spans="1:26" hidden="1" x14ac:dyDescent="0.25">
      <c r="A96" s="49"/>
      <c r="B96" s="49"/>
      <c r="C96" s="49"/>
      <c r="D96" s="49"/>
      <c r="E96" s="49"/>
      <c r="H96" s="49"/>
      <c r="I96" s="13" t="s">
        <v>16</v>
      </c>
      <c r="J96" s="13">
        <v>0</v>
      </c>
      <c r="K96" s="48"/>
      <c r="L96" s="49"/>
      <c r="O96" s="49"/>
      <c r="P96" s="49"/>
      <c r="Q96" s="49"/>
      <c r="R96" s="49"/>
      <c r="S96" s="49"/>
      <c r="W96">
        <f t="shared" si="56"/>
        <v>45</v>
      </c>
      <c r="X96" t="s">
        <v>84</v>
      </c>
      <c r="Y96" t="s">
        <v>85</v>
      </c>
    </row>
    <row r="97" spans="1:25" hidden="1" x14ac:dyDescent="0.25">
      <c r="A97" s="49"/>
      <c r="B97" s="49"/>
      <c r="C97" s="49"/>
      <c r="D97" s="49"/>
      <c r="E97" s="49"/>
      <c r="H97" s="49"/>
      <c r="I97" s="13" t="s">
        <v>17</v>
      </c>
      <c r="J97" s="13">
        <v>0</v>
      </c>
      <c r="K97" s="48"/>
      <c r="L97" s="49"/>
      <c r="O97" s="49"/>
      <c r="P97" s="49"/>
      <c r="Q97" s="49"/>
      <c r="R97" s="49"/>
      <c r="S97" s="49"/>
      <c r="W97">
        <f t="shared" si="56"/>
        <v>46</v>
      </c>
      <c r="X97" t="s">
        <v>84</v>
      </c>
      <c r="Y97" t="s">
        <v>85</v>
      </c>
    </row>
    <row r="98" spans="1:25" hidden="1" x14ac:dyDescent="0.25">
      <c r="A98" s="49"/>
      <c r="B98" s="49"/>
      <c r="C98" s="49"/>
      <c r="D98" s="49"/>
      <c r="E98" s="49"/>
      <c r="H98" s="49"/>
      <c r="I98" s="13" t="s">
        <v>18</v>
      </c>
      <c r="J98" s="13">
        <v>0</v>
      </c>
      <c r="K98" s="48"/>
      <c r="L98" s="49"/>
      <c r="O98" s="49"/>
      <c r="P98" s="49"/>
      <c r="Q98" s="49"/>
      <c r="R98" s="49"/>
      <c r="S98" s="49"/>
      <c r="W98">
        <f t="shared" si="56"/>
        <v>47</v>
      </c>
      <c r="X98" t="s">
        <v>84</v>
      </c>
      <c r="Y98" t="s">
        <v>85</v>
      </c>
    </row>
    <row r="99" spans="1:25" hidden="1" x14ac:dyDescent="0.25">
      <c r="A99" s="49"/>
      <c r="B99" s="49"/>
      <c r="C99" s="49"/>
      <c r="D99" s="49"/>
      <c r="E99" s="49"/>
      <c r="H99" s="49"/>
      <c r="I99" s="13" t="s">
        <v>19</v>
      </c>
      <c r="J99" s="13">
        <v>4</v>
      </c>
      <c r="K99" s="48"/>
      <c r="L99" s="49"/>
      <c r="O99" s="49"/>
      <c r="P99" s="49"/>
      <c r="Q99" s="49"/>
      <c r="R99" s="49"/>
      <c r="S99" s="49"/>
      <c r="W99">
        <f t="shared" si="56"/>
        <v>48</v>
      </c>
      <c r="X99" t="s">
        <v>84</v>
      </c>
      <c r="Y99" t="s">
        <v>85</v>
      </c>
    </row>
    <row r="100" spans="1:25" hidden="1" x14ac:dyDescent="0.25">
      <c r="A100" s="49"/>
      <c r="B100" s="49"/>
      <c r="C100" s="49"/>
      <c r="D100" s="49"/>
      <c r="E100" s="49"/>
      <c r="H100" s="49"/>
      <c r="I100" s="13" t="s">
        <v>20</v>
      </c>
      <c r="J100" s="13">
        <v>3.7</v>
      </c>
      <c r="K100" s="48"/>
      <c r="L100" s="49"/>
      <c r="O100" s="49"/>
      <c r="P100" s="49"/>
      <c r="Q100" s="49"/>
      <c r="R100" s="49"/>
      <c r="S100" s="49"/>
      <c r="W100">
        <f t="shared" si="56"/>
        <v>49</v>
      </c>
      <c r="X100" t="s">
        <v>84</v>
      </c>
      <c r="Y100" t="s">
        <v>85</v>
      </c>
    </row>
    <row r="101" spans="1:25" hidden="1" x14ac:dyDescent="0.25">
      <c r="A101" s="49"/>
      <c r="B101" s="49"/>
      <c r="C101" s="49"/>
      <c r="D101" s="49"/>
      <c r="E101" s="49"/>
      <c r="H101" s="49"/>
      <c r="I101" s="13" t="s">
        <v>21</v>
      </c>
      <c r="J101" s="13">
        <v>3.3</v>
      </c>
      <c r="K101" s="48"/>
      <c r="L101" s="49"/>
      <c r="O101" s="49"/>
      <c r="P101" s="49"/>
      <c r="Q101" s="49"/>
      <c r="R101" s="49"/>
      <c r="S101" s="49"/>
      <c r="W101">
        <f t="shared" si="56"/>
        <v>50</v>
      </c>
      <c r="X101" t="s">
        <v>84</v>
      </c>
      <c r="Y101" t="s">
        <v>85</v>
      </c>
    </row>
    <row r="102" spans="1:25" hidden="1" x14ac:dyDescent="0.25">
      <c r="A102" s="49"/>
      <c r="B102" s="49"/>
      <c r="C102" s="49"/>
      <c r="D102" s="49"/>
      <c r="E102" s="49"/>
      <c r="H102" s="49"/>
      <c r="I102" s="13" t="s">
        <v>22</v>
      </c>
      <c r="J102" s="13">
        <v>3</v>
      </c>
      <c r="K102" s="48"/>
      <c r="L102" s="49"/>
      <c r="O102" s="49"/>
      <c r="P102" s="49"/>
      <c r="Q102" s="49"/>
      <c r="R102" s="49"/>
      <c r="S102" s="49"/>
    </row>
    <row r="103" spans="1:25" hidden="1" x14ac:dyDescent="0.25">
      <c r="A103" s="49"/>
      <c r="B103" s="49"/>
      <c r="C103" s="49"/>
      <c r="D103" s="49"/>
      <c r="E103" s="49"/>
      <c r="H103" s="49"/>
      <c r="I103" s="13" t="s">
        <v>23</v>
      </c>
      <c r="J103" s="13">
        <v>2.7</v>
      </c>
      <c r="K103" s="48"/>
      <c r="L103" s="49"/>
      <c r="O103" s="49"/>
      <c r="P103" s="49"/>
      <c r="Q103" s="49"/>
      <c r="R103" s="49"/>
      <c r="S103" s="49"/>
    </row>
    <row r="104" spans="1:25" hidden="1" x14ac:dyDescent="0.25">
      <c r="A104" s="49"/>
      <c r="B104" s="49"/>
      <c r="C104" s="49"/>
      <c r="D104" s="49"/>
      <c r="E104" s="49"/>
      <c r="H104" s="49"/>
      <c r="I104" s="13" t="s">
        <v>24</v>
      </c>
      <c r="J104" s="13">
        <v>2.2999999999999998</v>
      </c>
      <c r="K104" s="48"/>
      <c r="L104" s="49"/>
      <c r="O104" s="49"/>
      <c r="P104" s="49"/>
      <c r="Q104" s="49"/>
      <c r="R104" s="49"/>
      <c r="S104" s="49"/>
    </row>
    <row r="105" spans="1:25" hidden="1" x14ac:dyDescent="0.25">
      <c r="A105" s="49"/>
      <c r="B105" s="49"/>
      <c r="C105" s="49"/>
      <c r="D105" s="49"/>
      <c r="E105" s="49"/>
      <c r="H105" s="49"/>
      <c r="I105" s="13" t="s">
        <v>25</v>
      </c>
      <c r="J105" s="13">
        <v>2</v>
      </c>
      <c r="K105" s="48"/>
      <c r="L105" s="49"/>
      <c r="O105" s="49"/>
      <c r="P105" s="49"/>
      <c r="Q105" s="49"/>
      <c r="R105" s="49"/>
      <c r="S105" s="49"/>
    </row>
    <row r="106" spans="1:25" hidden="1" x14ac:dyDescent="0.25">
      <c r="A106" s="49"/>
      <c r="B106" s="49"/>
      <c r="C106" s="49"/>
      <c r="D106" s="49"/>
      <c r="E106" s="49"/>
      <c r="H106" s="49"/>
      <c r="I106" s="13" t="s">
        <v>26</v>
      </c>
      <c r="J106" s="13">
        <v>1.7</v>
      </c>
      <c r="K106" s="48"/>
      <c r="L106" s="49"/>
      <c r="O106" s="49"/>
      <c r="P106" s="49"/>
      <c r="Q106" s="49"/>
      <c r="R106" s="49"/>
      <c r="S106" s="49"/>
    </row>
    <row r="107" spans="1:25" hidden="1" x14ac:dyDescent="0.25">
      <c r="A107" s="49"/>
      <c r="B107" s="49"/>
      <c r="C107" s="49"/>
      <c r="D107" s="49"/>
      <c r="E107" s="49"/>
      <c r="H107" s="49"/>
      <c r="I107" s="13" t="s">
        <v>27</v>
      </c>
      <c r="J107" s="13">
        <v>1.3</v>
      </c>
      <c r="K107" s="48"/>
      <c r="L107" s="49"/>
      <c r="O107" s="49"/>
      <c r="P107" s="49"/>
      <c r="Q107" s="49"/>
      <c r="R107" s="49"/>
      <c r="S107" s="49"/>
    </row>
    <row r="108" spans="1:25" hidden="1" x14ac:dyDescent="0.25">
      <c r="A108" s="49"/>
      <c r="B108" s="49"/>
      <c r="C108" s="49"/>
      <c r="D108" s="49"/>
      <c r="E108" s="49"/>
      <c r="H108" s="49"/>
      <c r="I108" s="13" t="s">
        <v>28</v>
      </c>
      <c r="J108" s="13">
        <v>1</v>
      </c>
      <c r="K108" s="48"/>
      <c r="L108" s="49"/>
      <c r="O108" s="49"/>
      <c r="P108" s="49"/>
      <c r="Q108" s="49"/>
      <c r="R108" s="49"/>
      <c r="S108" s="49"/>
    </row>
    <row r="109" spans="1:25" hidden="1" x14ac:dyDescent="0.25">
      <c r="A109" s="49"/>
      <c r="B109" s="49"/>
      <c r="C109" s="49"/>
      <c r="D109" s="49"/>
      <c r="E109" s="49"/>
      <c r="H109" s="49"/>
      <c r="I109" s="13" t="s">
        <v>29</v>
      </c>
      <c r="J109" s="13">
        <v>0.7</v>
      </c>
      <c r="K109" s="48"/>
      <c r="L109" s="49"/>
      <c r="O109" s="49"/>
      <c r="P109" s="49"/>
      <c r="Q109" s="50"/>
      <c r="R109" s="49"/>
      <c r="S109" s="49"/>
    </row>
    <row r="110" spans="1:25" hidden="1" x14ac:dyDescent="0.25">
      <c r="A110" s="49"/>
      <c r="B110" s="49"/>
      <c r="C110" s="49"/>
      <c r="D110" s="49"/>
      <c r="E110" s="49"/>
      <c r="H110" s="49"/>
      <c r="I110" s="13" t="s">
        <v>30</v>
      </c>
      <c r="J110" s="13">
        <v>0</v>
      </c>
      <c r="K110" s="48"/>
      <c r="L110" s="49"/>
      <c r="O110" s="49"/>
      <c r="P110" s="49"/>
      <c r="Q110" s="49"/>
      <c r="R110" s="49"/>
      <c r="S110" s="49"/>
    </row>
    <row r="111" spans="1:25" hidden="1" x14ac:dyDescent="0.25">
      <c r="A111" s="49"/>
      <c r="B111" s="49"/>
      <c r="C111" s="49"/>
      <c r="D111" s="49"/>
      <c r="E111" s="49"/>
      <c r="H111" s="49"/>
      <c r="I111" s="49"/>
      <c r="J111" s="49"/>
      <c r="K111" s="49"/>
      <c r="L111" s="49"/>
      <c r="O111" s="49"/>
      <c r="P111" s="49"/>
      <c r="Q111" s="49"/>
      <c r="R111" s="49"/>
      <c r="S111" s="49"/>
    </row>
    <row r="112" spans="1:25" hidden="1" x14ac:dyDescent="0.25">
      <c r="A112" s="49"/>
      <c r="B112" s="49"/>
      <c r="C112" s="49"/>
      <c r="D112" s="49"/>
      <c r="E112" s="49"/>
      <c r="H112" s="49"/>
      <c r="I112" s="49"/>
      <c r="J112" s="49"/>
      <c r="K112" s="49"/>
      <c r="L112" s="49"/>
      <c r="O112" s="49"/>
      <c r="P112" s="49"/>
      <c r="Q112" s="49"/>
      <c r="R112" s="49"/>
      <c r="S112" s="49"/>
    </row>
    <row r="113" spans="1:19" ht="13" x14ac:dyDescent="0.3">
      <c r="A113" s="49"/>
      <c r="B113" s="51" t="s">
        <v>114</v>
      </c>
      <c r="C113" s="51" t="s">
        <v>1</v>
      </c>
      <c r="D113" s="51" t="s">
        <v>75</v>
      </c>
      <c r="E113" s="51" t="s">
        <v>2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49"/>
      <c r="Q113" s="49"/>
      <c r="R113" s="49"/>
      <c r="S113" s="49"/>
    </row>
    <row r="114" spans="1:19" ht="13" x14ac:dyDescent="0.3">
      <c r="A114" s="49"/>
      <c r="B114" s="51"/>
      <c r="C114" s="75"/>
      <c r="D114" s="75"/>
      <c r="E114" s="75"/>
      <c r="F114" s="75"/>
      <c r="G114" s="50"/>
      <c r="H114" s="50"/>
      <c r="I114" s="50"/>
      <c r="J114" s="50"/>
      <c r="K114" s="50"/>
      <c r="L114" s="50"/>
      <c r="M114" s="50"/>
      <c r="N114" s="50"/>
      <c r="O114" s="50"/>
      <c r="P114" s="49"/>
      <c r="Q114" s="49"/>
      <c r="R114" s="49"/>
      <c r="S114" s="49"/>
    </row>
    <row r="115" spans="1:19" ht="13" x14ac:dyDescent="0.3">
      <c r="A115" s="49"/>
      <c r="B115" s="51"/>
      <c r="C115" s="96"/>
      <c r="D115" s="75"/>
      <c r="E115" s="75"/>
      <c r="F115" s="75"/>
      <c r="G115" s="50"/>
      <c r="H115" s="50"/>
      <c r="I115" s="50"/>
      <c r="J115" s="50"/>
      <c r="K115" s="50"/>
      <c r="L115" s="50"/>
      <c r="M115" s="50"/>
      <c r="N115" s="50"/>
      <c r="O115" s="50"/>
      <c r="P115" s="49"/>
      <c r="Q115" s="49"/>
      <c r="R115" s="49"/>
      <c r="S115" s="49"/>
    </row>
    <row r="116" spans="1:19" ht="13" x14ac:dyDescent="0.3">
      <c r="A116" s="49"/>
      <c r="B116" s="51"/>
      <c r="C116" s="96"/>
      <c r="D116" s="75"/>
      <c r="E116" s="75"/>
      <c r="F116" s="75"/>
      <c r="G116" s="50"/>
      <c r="H116" s="50"/>
      <c r="I116" s="50"/>
      <c r="J116" s="50"/>
      <c r="K116" s="50"/>
      <c r="L116" s="50"/>
      <c r="M116" s="50"/>
      <c r="N116" s="50"/>
      <c r="O116" s="50"/>
      <c r="P116" s="49"/>
      <c r="Q116" s="49"/>
      <c r="R116" s="49"/>
      <c r="S116" s="49"/>
    </row>
    <row r="117" spans="1:19" ht="13" x14ac:dyDescent="0.3">
      <c r="A117" s="49"/>
      <c r="B117" s="51"/>
      <c r="C117" s="96"/>
      <c r="D117" s="75"/>
      <c r="E117" s="75"/>
      <c r="F117" s="75"/>
      <c r="G117" s="50"/>
      <c r="H117" s="50"/>
      <c r="I117" s="50"/>
      <c r="J117" s="50"/>
      <c r="K117" s="50"/>
      <c r="L117" s="50"/>
      <c r="M117" s="50"/>
      <c r="N117" s="50"/>
      <c r="O117" s="50"/>
      <c r="P117" s="49"/>
      <c r="Q117" s="49"/>
      <c r="R117" s="49"/>
      <c r="S117" s="49"/>
    </row>
    <row r="118" spans="1:19" ht="13" x14ac:dyDescent="0.3">
      <c r="A118" s="49"/>
      <c r="B118" s="51"/>
      <c r="C118" s="75"/>
      <c r="D118" s="75"/>
      <c r="E118" s="75"/>
      <c r="F118" s="75"/>
      <c r="G118" s="50"/>
      <c r="H118" s="50"/>
      <c r="I118" s="50"/>
      <c r="J118" s="50"/>
      <c r="K118" s="50"/>
      <c r="L118" s="50"/>
      <c r="M118" s="50"/>
      <c r="N118" s="50"/>
      <c r="O118" s="50"/>
      <c r="P118" s="49"/>
      <c r="Q118" s="49"/>
      <c r="R118" s="49"/>
      <c r="S118" s="49"/>
    </row>
    <row r="119" spans="1:19" ht="13" x14ac:dyDescent="0.3">
      <c r="A119" s="49"/>
      <c r="B119" s="51"/>
      <c r="C119" s="75"/>
      <c r="D119" s="75"/>
      <c r="E119" s="75"/>
      <c r="F119" s="75"/>
      <c r="G119" s="50"/>
      <c r="H119" s="50"/>
      <c r="I119" s="50"/>
      <c r="J119" s="50"/>
      <c r="K119" s="50"/>
      <c r="L119" s="50"/>
      <c r="M119" s="50"/>
      <c r="N119" s="50"/>
      <c r="O119" s="50"/>
      <c r="P119" s="49"/>
      <c r="Q119" s="49"/>
      <c r="R119" s="49"/>
      <c r="S119" s="49"/>
    </row>
    <row r="120" spans="1:19" ht="13" x14ac:dyDescent="0.3">
      <c r="A120" s="49"/>
      <c r="B120" s="51"/>
      <c r="C120" s="75"/>
      <c r="D120" s="75"/>
      <c r="E120" s="75"/>
      <c r="F120" s="75"/>
      <c r="G120" s="50"/>
      <c r="H120" s="50"/>
      <c r="I120" s="50"/>
      <c r="J120" s="50"/>
      <c r="K120" s="50"/>
      <c r="L120" s="50"/>
      <c r="M120" s="50"/>
      <c r="N120" s="50"/>
      <c r="O120" s="50"/>
      <c r="P120" s="49"/>
      <c r="Q120" s="49"/>
      <c r="R120" s="49"/>
      <c r="S120" s="49"/>
    </row>
    <row r="121" spans="1:19" ht="13" x14ac:dyDescent="0.3">
      <c r="A121" s="49"/>
      <c r="B121" s="51"/>
      <c r="C121" s="75"/>
      <c r="D121" s="75"/>
      <c r="E121" s="75"/>
      <c r="F121" s="75"/>
      <c r="G121" s="50"/>
      <c r="H121" s="50"/>
      <c r="I121" s="50"/>
      <c r="J121" s="50"/>
      <c r="K121" s="50"/>
      <c r="L121" s="50"/>
      <c r="M121" s="50"/>
      <c r="N121" s="50"/>
      <c r="O121" s="50"/>
      <c r="P121" s="49"/>
      <c r="Q121" s="49"/>
      <c r="R121" s="49"/>
      <c r="S121" s="49"/>
    </row>
    <row r="122" spans="1:19" x14ac:dyDescent="0.25">
      <c r="A122" s="48">
        <v>16</v>
      </c>
      <c r="C122" s="75"/>
      <c r="D122" s="75"/>
      <c r="E122" s="75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49"/>
      <c r="Q122" s="49"/>
      <c r="R122" s="49"/>
      <c r="S122" s="49"/>
    </row>
    <row r="123" spans="1:19" ht="13" x14ac:dyDescent="0.3">
      <c r="A123" s="10" t="s">
        <v>74</v>
      </c>
      <c r="B123" s="51" t="s">
        <v>0</v>
      </c>
      <c r="C123" s="51" t="s">
        <v>1</v>
      </c>
      <c r="D123" s="51" t="s">
        <v>75</v>
      </c>
      <c r="E123" s="51" t="s">
        <v>2</v>
      </c>
      <c r="F123" s="69"/>
      <c r="G123" s="69"/>
      <c r="H123" s="51"/>
      <c r="I123" s="51" t="s">
        <v>73</v>
      </c>
      <c r="J123" s="26" t="s">
        <v>76</v>
      </c>
      <c r="K123" s="51"/>
      <c r="L123" s="51" t="s">
        <v>31</v>
      </c>
      <c r="M123" s="69"/>
      <c r="P123" s="51" t="s">
        <v>32</v>
      </c>
      <c r="Q123" s="51" t="s">
        <v>67</v>
      </c>
      <c r="R123" s="10" t="s">
        <v>16</v>
      </c>
      <c r="S123" s="10" t="s">
        <v>77</v>
      </c>
    </row>
    <row r="124" spans="1:19" ht="13" x14ac:dyDescent="0.3">
      <c r="A124" s="10">
        <v>1</v>
      </c>
      <c r="B124" s="48" t="str">
        <f>INDEX(Z$52:Z$82,A$122,1)</f>
        <v>FA 16</v>
      </c>
      <c r="C124" s="75"/>
      <c r="D124" s="75"/>
      <c r="E124" s="75"/>
      <c r="I124" s="10">
        <f>IF(D124="",0,D124*VLOOKUP(E124,'New SE'!I$83:J$110,2,0))</f>
        <v>0</v>
      </c>
      <c r="J124" s="52"/>
      <c r="K124" s="52"/>
      <c r="L124" s="52"/>
      <c r="Q124" s="91" t="str">
        <f t="shared" ref="Q124:Q130" si="57">IF(AND(ISERROR(MATCH(A124,$V$11:$V$50,0)),ISERROR(MATCH(A124,$W$11:$W$50,0))),"",IF(AND(ISERROR(MATCH(A124,$V$11:$V$50,0)),1-ISERROR(MATCH(A124,$W$11:$W$50,0))),VLOOKUP(MATCH(A124,$W$11:$W$50,0),W$52:Y$101,3,0),VLOOKUP(MATCH(A124,$V$11:$V$50,0),W$52:Y$101,2,0)))</f>
        <v/>
      </c>
      <c r="R124" s="10" t="str">
        <f t="shared" ref="R124:R129" si="58">IF(OR(Q124="",E124=""),"",1)</f>
        <v/>
      </c>
    </row>
    <row r="125" spans="1:19" ht="13" x14ac:dyDescent="0.3">
      <c r="A125" s="10">
        <f t="shared" ref="A125:A187" si="59">A124+1</f>
        <v>2</v>
      </c>
      <c r="B125" s="10" t="str">
        <f t="shared" ref="B125:B130" si="60">B$124</f>
        <v>FA 16</v>
      </c>
      <c r="C125" s="75"/>
      <c r="D125" s="75"/>
      <c r="E125" s="75"/>
      <c r="I125" s="10">
        <f>IF(D125="",0,D125*VLOOKUP(E125,'New SE'!I$83:J$110,2,0))</f>
        <v>0</v>
      </c>
      <c r="J125" s="52"/>
      <c r="K125" s="52"/>
      <c r="L125" s="52"/>
      <c r="Q125" s="91" t="str">
        <f t="shared" si="57"/>
        <v/>
      </c>
      <c r="R125" s="10" t="str">
        <f t="shared" si="58"/>
        <v/>
      </c>
    </row>
    <row r="126" spans="1:19" ht="13" x14ac:dyDescent="0.3">
      <c r="A126" s="10">
        <f t="shared" si="59"/>
        <v>3</v>
      </c>
      <c r="B126" s="10" t="str">
        <f t="shared" si="60"/>
        <v>FA 16</v>
      </c>
      <c r="C126" s="75"/>
      <c r="D126" s="75"/>
      <c r="E126" s="75"/>
      <c r="I126" s="10">
        <f>IF(D126="",0,D126*VLOOKUP(E126,'New SE'!I$83:J$110,2,0))</f>
        <v>0</v>
      </c>
      <c r="J126" s="52"/>
      <c r="K126" s="52"/>
      <c r="L126" s="52"/>
      <c r="Q126" s="91" t="str">
        <f t="shared" si="57"/>
        <v/>
      </c>
      <c r="R126" s="10" t="str">
        <f t="shared" si="58"/>
        <v/>
      </c>
    </row>
    <row r="127" spans="1:19" ht="13" x14ac:dyDescent="0.3">
      <c r="A127" s="10">
        <f t="shared" si="59"/>
        <v>4</v>
      </c>
      <c r="B127" s="10" t="str">
        <f t="shared" si="60"/>
        <v>FA 16</v>
      </c>
      <c r="C127" s="75"/>
      <c r="D127" s="75"/>
      <c r="E127" s="75"/>
      <c r="I127" s="10">
        <f>IF(D127="",0,D127*VLOOKUP(E127,'New SE'!I$83:J$110,2,0))</f>
        <v>0</v>
      </c>
      <c r="J127" s="52"/>
      <c r="K127" s="52"/>
      <c r="L127" s="52"/>
      <c r="Q127" s="91" t="str">
        <f t="shared" si="57"/>
        <v/>
      </c>
      <c r="R127" s="10" t="str">
        <f t="shared" si="58"/>
        <v/>
      </c>
    </row>
    <row r="128" spans="1:19" ht="13" x14ac:dyDescent="0.3">
      <c r="A128" s="10">
        <f t="shared" si="59"/>
        <v>5</v>
      </c>
      <c r="B128" s="10" t="str">
        <f t="shared" si="60"/>
        <v>FA 16</v>
      </c>
      <c r="C128" s="75"/>
      <c r="D128" s="75"/>
      <c r="E128" s="75"/>
      <c r="I128" s="10">
        <f>IF(D128="",0,D128*VLOOKUP(E128,'New SE'!I$83:J$110,2,0))</f>
        <v>0</v>
      </c>
      <c r="J128" s="52"/>
      <c r="K128" s="52"/>
      <c r="L128" s="52"/>
      <c r="Q128" s="91" t="str">
        <f t="shared" si="57"/>
        <v/>
      </c>
      <c r="R128" s="10" t="str">
        <f t="shared" si="58"/>
        <v/>
      </c>
    </row>
    <row r="129" spans="1:18" ht="13" x14ac:dyDescent="0.3">
      <c r="A129" s="10">
        <f t="shared" si="59"/>
        <v>6</v>
      </c>
      <c r="B129" s="10" t="str">
        <f t="shared" si="60"/>
        <v>FA 16</v>
      </c>
      <c r="C129" s="75"/>
      <c r="D129" s="75"/>
      <c r="E129" s="75"/>
      <c r="I129" s="10">
        <f>IF(D129="",0,D129*VLOOKUP(E129,'New SE'!I$83:J$110,2,0))</f>
        <v>0</v>
      </c>
      <c r="J129" s="52"/>
      <c r="K129" s="52"/>
      <c r="L129" s="52"/>
      <c r="Q129" s="91" t="str">
        <f>IF(AND(ISERROR(MATCH(A129,$V$11:$V$50,0)),ISERROR(MATCH(A129,$W$11:$W$50,0))),"",IF(AND(ISERROR(MATCH(A129,$V$11:$V$50,0)),1-ISERROR(MATCH(A129,$W$11:$W$50,0))),VLOOKUP(MATCH(A129,$W$11:$W$50,0),W$52:Y$101,3,0),VLOOKUP(MATCH(A129,$V$11:$V$50,0),W$52:Y$101,2,0)))</f>
        <v/>
      </c>
      <c r="R129" s="10" t="str">
        <f t="shared" si="58"/>
        <v/>
      </c>
    </row>
    <row r="130" spans="1:18" ht="13.5" thickBot="1" x14ac:dyDescent="0.35">
      <c r="A130" s="10">
        <f t="shared" si="59"/>
        <v>7</v>
      </c>
      <c r="B130" s="10" t="str">
        <f t="shared" si="60"/>
        <v>FA 16</v>
      </c>
      <c r="C130" s="76"/>
      <c r="D130" s="76"/>
      <c r="E130" s="76"/>
      <c r="I130" s="10">
        <f>IF(D130="",0,D130*VLOOKUP(E130,'New SE'!I$83:J$110,2,0))</f>
        <v>0</v>
      </c>
      <c r="J130" s="52"/>
      <c r="K130" s="52"/>
      <c r="L130" s="52"/>
      <c r="Q130" s="91" t="str">
        <f t="shared" si="57"/>
        <v/>
      </c>
      <c r="R130" s="10" t="str">
        <f t="shared" ref="R130:R138" si="61">IF(OR(Q130="",E130=""),"",1)</f>
        <v/>
      </c>
    </row>
    <row r="131" spans="1:18" ht="13.5" thickBot="1" x14ac:dyDescent="0.35">
      <c r="A131" s="10">
        <f t="shared" si="59"/>
        <v>8</v>
      </c>
      <c r="B131" s="53"/>
      <c r="C131" s="77"/>
      <c r="D131" s="90">
        <f>SUM(D124:D130)</f>
        <v>0</v>
      </c>
      <c r="E131" s="90"/>
      <c r="F131" s="70"/>
      <c r="G131" s="70"/>
      <c r="H131" s="54"/>
      <c r="I131" s="54"/>
      <c r="J131" s="55" t="str">
        <f>IF(D131=0,"",SUM(I124:I130)/D131)</f>
        <v/>
      </c>
      <c r="K131" s="55"/>
      <c r="L131" s="55" t="e">
        <f>SUM(I$124:I130)/P131</f>
        <v>#DIV/0!</v>
      </c>
      <c r="M131" s="70"/>
      <c r="N131" s="70"/>
      <c r="O131" s="54"/>
      <c r="P131" s="54">
        <f>D131</f>
        <v>0</v>
      </c>
      <c r="Q131" s="92"/>
      <c r="R131" s="10" t="str">
        <f t="shared" si="61"/>
        <v/>
      </c>
    </row>
    <row r="132" spans="1:18" ht="13" x14ac:dyDescent="0.3">
      <c r="A132" s="10">
        <f t="shared" si="59"/>
        <v>9</v>
      </c>
      <c r="B132" s="79" t="str">
        <f>INDEX(Z$52:Z$82,A$122+1,1)</f>
        <v>SP 17</v>
      </c>
      <c r="C132" s="75"/>
      <c r="D132" s="79"/>
      <c r="E132" s="79"/>
      <c r="I132" s="10">
        <f>IF(D132="",0,D132*VLOOKUP(E132,'New SE'!I$83:J$110,2,0))</f>
        <v>0</v>
      </c>
      <c r="J132" s="52"/>
      <c r="K132" s="52"/>
      <c r="L132" s="52"/>
      <c r="Q132" s="91" t="str">
        <f t="shared" ref="Q132:Q137" si="62">IF(AND(ISERROR(MATCH(A132,$V$11:$V$50,0)),ISERROR(MATCH(A132,$W$11:$W$50,0))),"",IF(AND(ISERROR(MATCH(A132,$V$11:$V$50,0)),1-ISERROR(MATCH(A132,$W$11:$W$50,0))),VLOOKUP(MATCH(A132,$W$11:$W$50,0),W$52:Y$101,3,0),VLOOKUP(MATCH(A132,$V$11:$V$50,0),W$52:Y$101,2,0)))</f>
        <v/>
      </c>
      <c r="R132" s="10" t="str">
        <f t="shared" si="61"/>
        <v/>
      </c>
    </row>
    <row r="133" spans="1:18" ht="13" x14ac:dyDescent="0.3">
      <c r="A133" s="10">
        <f t="shared" si="59"/>
        <v>10</v>
      </c>
      <c r="B133" s="1" t="str">
        <f>B$132</f>
        <v>SP 17</v>
      </c>
      <c r="C133" s="75"/>
      <c r="D133" s="79"/>
      <c r="E133" s="79"/>
      <c r="I133" s="10">
        <f>IF(D133="",0,D133*VLOOKUP(E133,'New SE'!I$83:J$110,2,0))</f>
        <v>0</v>
      </c>
      <c r="J133" s="52"/>
      <c r="K133" s="52"/>
      <c r="L133" s="52"/>
      <c r="Q133" s="94" t="str">
        <f t="shared" si="62"/>
        <v/>
      </c>
      <c r="R133" s="10" t="str">
        <f t="shared" si="61"/>
        <v/>
      </c>
    </row>
    <row r="134" spans="1:18" ht="13" x14ac:dyDescent="0.3">
      <c r="A134" s="10">
        <f t="shared" si="59"/>
        <v>11</v>
      </c>
      <c r="B134" s="1" t="str">
        <f>B$132</f>
        <v>SP 17</v>
      </c>
      <c r="C134" s="75"/>
      <c r="D134" s="79"/>
      <c r="E134" s="79"/>
      <c r="I134" s="10">
        <f>IF(D134="",0,D134*VLOOKUP(E134,'New SE'!I$83:J$110,2,0))</f>
        <v>0</v>
      </c>
      <c r="J134" s="52"/>
      <c r="K134" s="52"/>
      <c r="L134" s="52"/>
      <c r="Q134" s="91" t="str">
        <f t="shared" si="62"/>
        <v/>
      </c>
      <c r="R134" s="10" t="str">
        <f t="shared" si="61"/>
        <v/>
      </c>
    </row>
    <row r="135" spans="1:18" ht="13" x14ac:dyDescent="0.3">
      <c r="A135" s="10">
        <f t="shared" si="59"/>
        <v>12</v>
      </c>
      <c r="B135" s="1" t="str">
        <f>B$132</f>
        <v>SP 17</v>
      </c>
      <c r="C135" s="75"/>
      <c r="D135" s="79"/>
      <c r="E135" s="79"/>
      <c r="I135" s="10">
        <f>IF(D135="",0,D135*VLOOKUP(E135,'New SE'!I$83:J$110,2,0))</f>
        <v>0</v>
      </c>
      <c r="J135" s="52"/>
      <c r="K135" s="52"/>
      <c r="L135" s="52"/>
      <c r="Q135" s="91" t="str">
        <f t="shared" si="62"/>
        <v/>
      </c>
      <c r="R135" s="10" t="str">
        <f t="shared" si="61"/>
        <v/>
      </c>
    </row>
    <row r="136" spans="1:18" ht="13" x14ac:dyDescent="0.3">
      <c r="A136" s="10">
        <f t="shared" si="59"/>
        <v>13</v>
      </c>
      <c r="B136" s="1" t="str">
        <f>B$132</f>
        <v>SP 17</v>
      </c>
      <c r="C136" s="75"/>
      <c r="D136" s="79"/>
      <c r="E136" s="79"/>
      <c r="I136" s="10">
        <f>IF(D136="",0,D136*VLOOKUP(E136,'New SE'!I$83:J$110,2,0))</f>
        <v>0</v>
      </c>
      <c r="J136" s="52"/>
      <c r="K136" s="52"/>
      <c r="L136" s="52"/>
      <c r="Q136" s="91" t="str">
        <f t="shared" si="62"/>
        <v/>
      </c>
      <c r="R136" s="10" t="str">
        <f t="shared" si="61"/>
        <v/>
      </c>
    </row>
    <row r="137" spans="1:18" ht="13.5" thickBot="1" x14ac:dyDescent="0.35">
      <c r="A137" s="10">
        <f t="shared" si="59"/>
        <v>14</v>
      </c>
      <c r="B137" s="1" t="str">
        <f>B$132</f>
        <v>SP 17</v>
      </c>
      <c r="C137" s="75"/>
      <c r="D137" s="79"/>
      <c r="E137" s="79"/>
      <c r="I137" s="10">
        <f>IF(D137="",0,D137*VLOOKUP(E137,'New SE'!I$83:J$110,2,0))</f>
        <v>0</v>
      </c>
      <c r="J137" s="52"/>
      <c r="K137" s="52"/>
      <c r="L137" s="52"/>
      <c r="Q137" s="91" t="str">
        <f t="shared" si="62"/>
        <v/>
      </c>
      <c r="R137" s="10" t="str">
        <f t="shared" si="61"/>
        <v/>
      </c>
    </row>
    <row r="138" spans="1:18" ht="13.5" thickBot="1" x14ac:dyDescent="0.35">
      <c r="A138" s="10">
        <f t="shared" si="59"/>
        <v>15</v>
      </c>
      <c r="B138" s="53"/>
      <c r="C138" s="77"/>
      <c r="D138" s="90">
        <f>SUM(D132:D137)</f>
        <v>0</v>
      </c>
      <c r="E138" s="90"/>
      <c r="F138" s="70"/>
      <c r="G138" s="70"/>
      <c r="H138" s="54"/>
      <c r="I138" s="54"/>
      <c r="J138" s="55" t="str">
        <f>IF(D138=0,"",SUM(I132:I137)/D138)</f>
        <v/>
      </c>
      <c r="K138" s="55"/>
      <c r="L138" s="55" t="e">
        <f>SUM(I$124:I137)/P138</f>
        <v>#DIV/0!</v>
      </c>
      <c r="M138" s="70"/>
      <c r="N138" s="70"/>
      <c r="O138" s="54"/>
      <c r="P138" s="54">
        <f>D138+P131</f>
        <v>0</v>
      </c>
      <c r="Q138" s="92"/>
      <c r="R138" s="10" t="str">
        <f t="shared" si="61"/>
        <v/>
      </c>
    </row>
    <row r="139" spans="1:18" ht="13" x14ac:dyDescent="0.3">
      <c r="A139" s="10">
        <f t="shared" si="59"/>
        <v>16</v>
      </c>
      <c r="B139" s="79" t="str">
        <f>INDEX(Z$52:Z$82,A$122+2,1)</f>
        <v>SU 17</v>
      </c>
      <c r="C139" s="76"/>
      <c r="D139" s="48"/>
      <c r="E139" s="79"/>
      <c r="I139" s="10">
        <f>IF(D139="",0,D139*VLOOKUP(E139,'New SE'!I$83:J$110,2,0))</f>
        <v>0</v>
      </c>
      <c r="J139" s="52"/>
      <c r="K139" s="52"/>
      <c r="L139" s="52"/>
      <c r="Q139" s="91" t="str">
        <f>IF(AND(ISERROR(MATCH(A139,$V$11:$V$50,0)),ISERROR(MATCH(A139,$W$11:$W$50,0))),"",IF(AND(ISERROR(MATCH(A139,$V$11:$V$50,0)),1-ISERROR(MATCH(A139,$W$11:$W$50,0))),VLOOKUP(MATCH(A139,$W$11:$W$50,0),W$52:Y$101,3,0),VLOOKUP(MATCH(A139,$V$11:$V$50,0),W$52:Y$101,2,0)))</f>
        <v/>
      </c>
      <c r="R139" s="10" t="str">
        <f>IF(OR(Q139="",E139=""),"",1)</f>
        <v/>
      </c>
    </row>
    <row r="140" spans="1:18" ht="13" x14ac:dyDescent="0.3">
      <c r="A140" s="10">
        <f t="shared" si="59"/>
        <v>17</v>
      </c>
      <c r="B140" s="1" t="str">
        <f>B139</f>
        <v>SU 17</v>
      </c>
      <c r="C140" s="76"/>
      <c r="D140" s="48"/>
      <c r="E140" s="79"/>
      <c r="I140" s="10">
        <f>IF(D140="",0,D140*VLOOKUP(E140,'New SE'!I$83:J$110,2,0))</f>
        <v>0</v>
      </c>
      <c r="J140" s="52"/>
      <c r="K140" s="52"/>
      <c r="L140" s="52"/>
      <c r="Q140" s="91" t="str">
        <f>IF(AND(ISERROR(MATCH(A140,$V$11:$V$50,0)),ISERROR(MATCH(A140,$W$11:$W$50,0))),"",IF(AND(ISERROR(MATCH(A140,$V$11:$V$50,0)),1-ISERROR(MATCH(A140,$W$11:$W$50,0))),VLOOKUP(MATCH(A140,$W$11:$W$50,0),W$52:Y$101,3,0),VLOOKUP(MATCH(A140,$V$11:$V$50,0),W$52:Y$101,2,0)))</f>
        <v/>
      </c>
      <c r="R140" s="10" t="str">
        <f t="shared" ref="R140:R203" si="63">IF(OR(Q140="",E140=""),"",1)</f>
        <v/>
      </c>
    </row>
    <row r="141" spans="1:18" ht="13.5" thickBot="1" x14ac:dyDescent="0.35">
      <c r="A141" s="10">
        <f t="shared" si="59"/>
        <v>18</v>
      </c>
      <c r="B141" s="1" t="str">
        <f>B139</f>
        <v>SU 17</v>
      </c>
      <c r="C141" s="75"/>
      <c r="D141" s="48"/>
      <c r="E141" s="48"/>
      <c r="I141" s="10">
        <f>IF(D141="",0,D141*VLOOKUP(E141,'New SE'!I$83:J$110,2,0))</f>
        <v>0</v>
      </c>
      <c r="J141" s="52"/>
      <c r="K141" s="52"/>
      <c r="L141" s="52"/>
      <c r="Q141" s="91" t="str">
        <f>IF(AND(ISERROR(MATCH(A141,$V$11:$V$50,0)),ISERROR(MATCH(A141,$W$11:$W$50,0))),"",IF(AND(ISERROR(MATCH(A141,$V$11:$V$50,0)),1-ISERROR(MATCH(A141,$W$11:$W$50,0))),VLOOKUP(MATCH(A141,$W$11:$W$50,0),W$52:Y$101,3,0),VLOOKUP(MATCH(A141,$V$11:$V$50,0),W$52:Y$101,2,0)))</f>
        <v/>
      </c>
      <c r="R141" s="10" t="str">
        <f t="shared" si="63"/>
        <v/>
      </c>
    </row>
    <row r="142" spans="1:18" ht="13.5" thickBot="1" x14ac:dyDescent="0.35">
      <c r="A142" s="10">
        <f t="shared" si="59"/>
        <v>19</v>
      </c>
      <c r="B142" s="53"/>
      <c r="C142" s="77"/>
      <c r="D142" s="90">
        <f>SUM(D139:D141)</f>
        <v>0</v>
      </c>
      <c r="E142" s="90"/>
      <c r="F142" s="70"/>
      <c r="G142" s="70"/>
      <c r="H142" s="54"/>
      <c r="I142" s="54"/>
      <c r="J142" s="55" t="str">
        <f>IF(D142=0,"",SUM(I139:I141)/D142)</f>
        <v/>
      </c>
      <c r="K142" s="55"/>
      <c r="L142" s="55" t="e">
        <f>SUM(I$124:I141)/P142</f>
        <v>#DIV/0!</v>
      </c>
      <c r="M142" s="70"/>
      <c r="N142" s="70"/>
      <c r="O142" s="54"/>
      <c r="P142" s="54">
        <f>D142+P138</f>
        <v>0</v>
      </c>
      <c r="Q142" s="92"/>
      <c r="R142" s="10" t="str">
        <f t="shared" si="63"/>
        <v/>
      </c>
    </row>
    <row r="143" spans="1:18" ht="13" x14ac:dyDescent="0.3">
      <c r="A143" s="10">
        <f t="shared" si="59"/>
        <v>20</v>
      </c>
      <c r="B143" s="48" t="str">
        <f>INDEX(Z$52:Z$82,A$122+3,1)</f>
        <v>FA 17</v>
      </c>
      <c r="C143" s="76"/>
      <c r="D143" s="79"/>
      <c r="E143" s="79"/>
      <c r="I143" s="10">
        <f>IF(D143="",0,D143*VLOOKUP(E143,'New SE'!I$83:J$110,2,0))</f>
        <v>0</v>
      </c>
      <c r="J143" s="52"/>
      <c r="K143" s="52"/>
      <c r="L143" s="52"/>
      <c r="Q143" s="91" t="str">
        <f t="shared" ref="Q143:Q149" si="64">IF(AND(ISERROR(MATCH(A143,$V$11:$V$50,0)),ISERROR(MATCH(A143,$W$11:$W$50,0))),"",IF(AND(ISERROR(MATCH(A143,$V$11:$V$50,0)),1-ISERROR(MATCH(A143,$W$11:$W$50,0))),VLOOKUP(MATCH(A143,$W$11:$W$50,0),W$52:Y$101,3,0),VLOOKUP(MATCH(A143,$V$11:$V$50,0),W$52:Y$101,2,0)))</f>
        <v/>
      </c>
      <c r="R143" s="10" t="str">
        <f t="shared" si="63"/>
        <v/>
      </c>
    </row>
    <row r="144" spans="1:18" ht="13" x14ac:dyDescent="0.3">
      <c r="A144" s="10">
        <f t="shared" si="59"/>
        <v>21</v>
      </c>
      <c r="B144" s="10" t="str">
        <f t="shared" ref="B144:B149" si="65">B$143</f>
        <v>FA 17</v>
      </c>
      <c r="C144" s="76"/>
      <c r="D144" s="79"/>
      <c r="E144" s="79"/>
      <c r="I144" s="10">
        <f>IF(D144="",0,D144*VLOOKUP(E144,'New SE'!I$83:J$110,2,0))</f>
        <v>0</v>
      </c>
      <c r="J144" s="52"/>
      <c r="K144" s="52"/>
      <c r="L144" s="52"/>
      <c r="Q144" s="91" t="str">
        <f t="shared" si="64"/>
        <v/>
      </c>
      <c r="R144" s="10" t="str">
        <f t="shared" si="63"/>
        <v/>
      </c>
    </row>
    <row r="145" spans="1:18" ht="13" x14ac:dyDescent="0.3">
      <c r="A145" s="10">
        <f t="shared" si="59"/>
        <v>22</v>
      </c>
      <c r="B145" s="10" t="str">
        <f t="shared" si="65"/>
        <v>FA 17</v>
      </c>
      <c r="C145" s="75"/>
      <c r="D145" s="48"/>
      <c r="E145" s="48"/>
      <c r="I145" s="10">
        <f>IF(D145="",0,D145*VLOOKUP(E145,'New SE'!I$83:J$110,2,0))</f>
        <v>0</v>
      </c>
      <c r="J145" s="52"/>
      <c r="K145" s="52"/>
      <c r="L145" s="52"/>
      <c r="Q145" s="91" t="str">
        <f t="shared" si="64"/>
        <v/>
      </c>
      <c r="R145" s="10" t="str">
        <f t="shared" si="63"/>
        <v/>
      </c>
    </row>
    <row r="146" spans="1:18" ht="13" x14ac:dyDescent="0.3">
      <c r="A146" s="10">
        <f t="shared" si="59"/>
        <v>23</v>
      </c>
      <c r="B146" s="10" t="str">
        <f t="shared" si="65"/>
        <v>FA 17</v>
      </c>
      <c r="C146" s="75"/>
      <c r="D146" s="48"/>
      <c r="E146" s="48"/>
      <c r="I146" s="10">
        <f>IF(D146="",0,D146*VLOOKUP(E146,'New SE'!I$83:J$110,2,0))</f>
        <v>0</v>
      </c>
      <c r="J146" s="52"/>
      <c r="K146" s="52"/>
      <c r="L146" s="52"/>
      <c r="Q146" s="91" t="str">
        <f t="shared" si="64"/>
        <v/>
      </c>
      <c r="R146" s="10" t="str">
        <f t="shared" si="63"/>
        <v/>
      </c>
    </row>
    <row r="147" spans="1:18" ht="13" x14ac:dyDescent="0.3">
      <c r="A147" s="10">
        <f t="shared" si="59"/>
        <v>24</v>
      </c>
      <c r="B147" s="10" t="str">
        <f t="shared" si="65"/>
        <v>FA 17</v>
      </c>
      <c r="C147" s="75"/>
      <c r="D147" s="48"/>
      <c r="E147" s="48"/>
      <c r="I147" s="10">
        <f>IF(D147="",0,D147*VLOOKUP(E147,'New SE'!I$83:J$110,2,0))</f>
        <v>0</v>
      </c>
      <c r="J147" s="52"/>
      <c r="K147" s="52"/>
      <c r="L147" s="52"/>
      <c r="Q147" s="91" t="str">
        <f t="shared" si="64"/>
        <v/>
      </c>
      <c r="R147" s="10" t="str">
        <f t="shared" si="63"/>
        <v/>
      </c>
    </row>
    <row r="148" spans="1:18" ht="13" x14ac:dyDescent="0.3">
      <c r="A148" s="10">
        <f t="shared" si="59"/>
        <v>25</v>
      </c>
      <c r="B148" s="10" t="str">
        <f t="shared" si="65"/>
        <v>FA 17</v>
      </c>
      <c r="C148" s="75"/>
      <c r="D148" s="48"/>
      <c r="E148" s="48"/>
      <c r="I148" s="10">
        <f>IF(D148="",0,D148*VLOOKUP(E148,'New SE'!I$83:J$110,2,0))</f>
        <v>0</v>
      </c>
      <c r="J148" s="52"/>
      <c r="K148" s="52"/>
      <c r="L148" s="52"/>
      <c r="Q148" s="91" t="str">
        <f t="shared" si="64"/>
        <v/>
      </c>
      <c r="R148" s="10" t="str">
        <f t="shared" si="63"/>
        <v/>
      </c>
    </row>
    <row r="149" spans="1:18" ht="13.5" thickBot="1" x14ac:dyDescent="0.35">
      <c r="A149" s="10">
        <f t="shared" si="59"/>
        <v>26</v>
      </c>
      <c r="B149" s="10" t="str">
        <f t="shared" si="65"/>
        <v>FA 17</v>
      </c>
      <c r="C149" s="75"/>
      <c r="D149" s="48"/>
      <c r="E149" s="48"/>
      <c r="I149" s="10">
        <f>IF(D149="",0,D149*VLOOKUP(E149,'New SE'!I$83:J$110,2,0))</f>
        <v>0</v>
      </c>
      <c r="J149" s="52"/>
      <c r="K149" s="52"/>
      <c r="L149" s="52"/>
      <c r="Q149" s="91" t="str">
        <f t="shared" si="64"/>
        <v/>
      </c>
      <c r="R149" s="10" t="str">
        <f t="shared" si="63"/>
        <v/>
      </c>
    </row>
    <row r="150" spans="1:18" ht="13.5" thickBot="1" x14ac:dyDescent="0.35">
      <c r="A150" s="10">
        <f t="shared" si="59"/>
        <v>27</v>
      </c>
      <c r="B150" s="53"/>
      <c r="C150" s="77"/>
      <c r="D150" s="90">
        <f>SUM(D143:D149)</f>
        <v>0</v>
      </c>
      <c r="E150" s="90"/>
      <c r="F150" s="70"/>
      <c r="G150" s="70"/>
      <c r="H150" s="54"/>
      <c r="I150" s="54"/>
      <c r="J150" s="55" t="str">
        <f>IF(D150=0,"",SUM(I143:I149)/D150)</f>
        <v/>
      </c>
      <c r="K150" s="55"/>
      <c r="L150" s="55" t="e">
        <f>SUM(I$124:I149)/P150</f>
        <v>#DIV/0!</v>
      </c>
      <c r="M150" s="70"/>
      <c r="N150" s="70"/>
      <c r="O150" s="54"/>
      <c r="P150" s="54">
        <f>D150+P142</f>
        <v>0</v>
      </c>
      <c r="Q150" s="92"/>
      <c r="R150" s="10" t="str">
        <f t="shared" si="63"/>
        <v/>
      </c>
    </row>
    <row r="151" spans="1:18" ht="13" x14ac:dyDescent="0.3">
      <c r="A151" s="10">
        <f t="shared" si="59"/>
        <v>28</v>
      </c>
      <c r="B151" s="79" t="str">
        <f>INDEX(Z$52:Z$82,A$122+4,1)</f>
        <v>SP 18</v>
      </c>
      <c r="C151" s="76"/>
      <c r="D151" s="48"/>
      <c r="E151" s="79"/>
      <c r="I151" s="10">
        <f>IF(D151="",0,D151*VLOOKUP(E151,'New SE'!I$83:J$110,2,0))</f>
        <v>0</v>
      </c>
      <c r="J151" s="52"/>
      <c r="K151" s="52"/>
      <c r="L151" s="52"/>
      <c r="Q151" s="91" t="str">
        <f t="shared" ref="Q151:Q157" si="66">IF(AND(ISERROR(MATCH(A151,$V$11:$V$50,0)),ISERROR(MATCH(A151,$W$11:$W$50,0))),"",IF(AND(ISERROR(MATCH(A151,$V$11:$V$50,0)),1-ISERROR(MATCH(A151,$W$11:$W$50,0))),VLOOKUP(MATCH(A151,$W$11:$W$50,0),W$52:Y$101,3,0),VLOOKUP(MATCH(A151,$V$11:$V$50,0),W$52:Y$101,2,0)))</f>
        <v/>
      </c>
      <c r="R151" s="10" t="str">
        <f t="shared" si="63"/>
        <v/>
      </c>
    </row>
    <row r="152" spans="1:18" ht="13" x14ac:dyDescent="0.3">
      <c r="A152" s="10">
        <f t="shared" si="59"/>
        <v>29</v>
      </c>
      <c r="B152" s="1" t="str">
        <f t="shared" ref="B152:B157" si="67">B$151</f>
        <v>SP 18</v>
      </c>
      <c r="C152" s="76"/>
      <c r="D152" s="48"/>
      <c r="E152" s="79"/>
      <c r="I152" s="10">
        <f>IF(D152="",0,D152*VLOOKUP(E152,'New SE'!I$83:J$110,2,0))</f>
        <v>0</v>
      </c>
      <c r="J152" s="52"/>
      <c r="K152" s="52"/>
      <c r="L152" s="52"/>
      <c r="Q152" s="91" t="str">
        <f t="shared" si="66"/>
        <v/>
      </c>
      <c r="R152" s="10" t="str">
        <f t="shared" si="63"/>
        <v/>
      </c>
    </row>
    <row r="153" spans="1:18" ht="13" x14ac:dyDescent="0.3">
      <c r="A153" s="10">
        <f t="shared" si="59"/>
        <v>30</v>
      </c>
      <c r="B153" s="1" t="str">
        <f t="shared" si="67"/>
        <v>SP 18</v>
      </c>
      <c r="C153" s="76"/>
      <c r="D153" s="48"/>
      <c r="E153" s="79"/>
      <c r="I153" s="10">
        <f>IF(D153="",0,D153*VLOOKUP(E153,'New SE'!I$83:J$110,2,0))</f>
        <v>0</v>
      </c>
      <c r="J153" s="52"/>
      <c r="K153" s="52"/>
      <c r="L153" s="52"/>
      <c r="Q153" s="91" t="str">
        <f t="shared" si="66"/>
        <v/>
      </c>
      <c r="R153" s="10" t="str">
        <f t="shared" si="63"/>
        <v/>
      </c>
    </row>
    <row r="154" spans="1:18" ht="13" x14ac:dyDescent="0.3">
      <c r="A154" s="10">
        <f t="shared" si="59"/>
        <v>31</v>
      </c>
      <c r="B154" s="1" t="str">
        <f t="shared" si="67"/>
        <v>SP 18</v>
      </c>
      <c r="C154" s="76"/>
      <c r="D154" s="48"/>
      <c r="E154" s="79"/>
      <c r="I154" s="10">
        <f>IF(D154="",0,D154*VLOOKUP(E154,'New SE'!I$83:J$110,2,0))</f>
        <v>0</v>
      </c>
      <c r="J154" s="52"/>
      <c r="K154" s="52"/>
      <c r="L154" s="52"/>
      <c r="Q154" s="91" t="str">
        <f t="shared" si="66"/>
        <v/>
      </c>
      <c r="R154" s="10" t="str">
        <f t="shared" si="63"/>
        <v/>
      </c>
    </row>
    <row r="155" spans="1:18" ht="13" x14ac:dyDescent="0.3">
      <c r="A155" s="10">
        <f t="shared" si="59"/>
        <v>32</v>
      </c>
      <c r="B155" s="1" t="str">
        <f t="shared" si="67"/>
        <v>SP 18</v>
      </c>
      <c r="C155" s="75"/>
      <c r="D155" s="48"/>
      <c r="E155" s="48"/>
      <c r="I155" s="10">
        <f>IF(D155="",0,D155*VLOOKUP(E155,'New SE'!I$83:J$110,2,0))</f>
        <v>0</v>
      </c>
      <c r="J155" s="52"/>
      <c r="K155" s="52"/>
      <c r="L155" s="52"/>
      <c r="Q155" s="91" t="str">
        <f t="shared" si="66"/>
        <v/>
      </c>
      <c r="R155" s="10" t="str">
        <f t="shared" si="63"/>
        <v/>
      </c>
    </row>
    <row r="156" spans="1:18" ht="13" x14ac:dyDescent="0.3">
      <c r="A156" s="10">
        <f t="shared" si="59"/>
        <v>33</v>
      </c>
      <c r="B156" s="1" t="str">
        <f t="shared" si="67"/>
        <v>SP 18</v>
      </c>
      <c r="C156" s="75"/>
      <c r="D156" s="48"/>
      <c r="E156" s="48"/>
      <c r="I156" s="10">
        <f>IF(D156="",0,D156*VLOOKUP(E156,'New SE'!I$83:J$110,2,0))</f>
        <v>0</v>
      </c>
      <c r="J156" s="52"/>
      <c r="K156" s="52"/>
      <c r="L156" s="52"/>
      <c r="Q156" s="91" t="str">
        <f t="shared" si="66"/>
        <v/>
      </c>
      <c r="R156" s="10" t="str">
        <f t="shared" si="63"/>
        <v/>
      </c>
    </row>
    <row r="157" spans="1:18" ht="13.5" thickBot="1" x14ac:dyDescent="0.35">
      <c r="A157" s="10">
        <f t="shared" si="59"/>
        <v>34</v>
      </c>
      <c r="B157" s="1" t="str">
        <f t="shared" si="67"/>
        <v>SP 18</v>
      </c>
      <c r="C157" s="75"/>
      <c r="D157" s="48"/>
      <c r="E157" s="48"/>
      <c r="I157" s="10">
        <f>IF(D157="",0,D157*VLOOKUP(E157,'New SE'!I$83:J$110,2,0))</f>
        <v>0</v>
      </c>
      <c r="J157" s="52"/>
      <c r="K157" s="52"/>
      <c r="L157" s="52"/>
      <c r="Q157" s="91" t="str">
        <f t="shared" si="66"/>
        <v/>
      </c>
      <c r="R157" s="10" t="str">
        <f t="shared" si="63"/>
        <v/>
      </c>
    </row>
    <row r="158" spans="1:18" ht="13.5" thickBot="1" x14ac:dyDescent="0.35">
      <c r="A158" s="10">
        <f t="shared" si="59"/>
        <v>35</v>
      </c>
      <c r="B158" s="53"/>
      <c r="C158" s="77"/>
      <c r="D158" s="90">
        <f>SUM(D151:D157)</f>
        <v>0</v>
      </c>
      <c r="E158" s="90"/>
      <c r="F158" s="70"/>
      <c r="G158" s="70"/>
      <c r="H158" s="54"/>
      <c r="I158" s="54"/>
      <c r="J158" s="55" t="str">
        <f>IF(D158=0,"",SUM(I151:I157)/D158)</f>
        <v/>
      </c>
      <c r="K158" s="55"/>
      <c r="L158" s="55" t="e">
        <f>SUM(I$124:I157)/P158</f>
        <v>#DIV/0!</v>
      </c>
      <c r="M158" s="70"/>
      <c r="N158" s="70"/>
      <c r="O158" s="54"/>
      <c r="P158" s="54">
        <f>D158+P150</f>
        <v>0</v>
      </c>
      <c r="Q158" s="92"/>
      <c r="R158" s="10" t="str">
        <f t="shared" si="63"/>
        <v/>
      </c>
    </row>
    <row r="159" spans="1:18" ht="13" x14ac:dyDescent="0.3">
      <c r="A159" s="10">
        <f t="shared" si="59"/>
        <v>36</v>
      </c>
      <c r="B159" s="79" t="str">
        <f>INDEX(Z$52:Z$82,A$122+5,1)</f>
        <v>SU 18</v>
      </c>
      <c r="C159" s="75"/>
      <c r="D159" s="48"/>
      <c r="E159" s="48"/>
      <c r="I159" s="10">
        <f>IF(D159="",0,D159*VLOOKUP(E159,'New SE'!I$83:J$110,2,0))</f>
        <v>0</v>
      </c>
      <c r="J159" s="52"/>
      <c r="K159" s="52"/>
      <c r="L159" s="52"/>
      <c r="Q159" s="91" t="str">
        <f>IF(AND(ISERROR(MATCH(A159,$V$11:$V$50,0)),ISERROR(MATCH(A159,$W$11:$W$50,0))),"",IF(AND(ISERROR(MATCH(A159,$V$11:$V$50,0)),1-ISERROR(MATCH(A159,$W$11:$W$50,0))),VLOOKUP(MATCH(A159,$W$11:$W$50,0),W$52:Y$101,3,0),VLOOKUP(MATCH(A159,$V$11:$V$50,0),W$52:Y$101,2,0)))</f>
        <v/>
      </c>
      <c r="R159" s="10" t="str">
        <f t="shared" si="63"/>
        <v/>
      </c>
    </row>
    <row r="160" spans="1:18" ht="13" x14ac:dyDescent="0.3">
      <c r="A160" s="10">
        <f t="shared" si="59"/>
        <v>37</v>
      </c>
      <c r="B160" s="1" t="str">
        <f>B159</f>
        <v>SU 18</v>
      </c>
      <c r="C160" s="75"/>
      <c r="D160" s="48"/>
      <c r="E160" s="48"/>
      <c r="I160" s="10">
        <f>IF(D160="",0,D160*VLOOKUP(E160,'New SE'!I$83:J$110,2,0))</f>
        <v>0</v>
      </c>
      <c r="J160" s="52"/>
      <c r="K160" s="52"/>
      <c r="L160" s="52"/>
      <c r="Q160" s="91" t="str">
        <f>IF(AND(ISERROR(MATCH(A160,$V$11:$V$50,0)),ISERROR(MATCH(A160,$W$11:$W$50,0))),"",IF(AND(ISERROR(MATCH(A160,$V$11:$V$50,0)),1-ISERROR(MATCH(A160,$W$11:$W$50,0))),VLOOKUP(MATCH(A160,$W$11:$W$50,0),W$52:Y$101,3,0),VLOOKUP(MATCH(A160,$V$11:$V$50,0),W$52:Y$101,2,0)))</f>
        <v/>
      </c>
      <c r="R160" s="10" t="str">
        <f t="shared" si="63"/>
        <v/>
      </c>
    </row>
    <row r="161" spans="1:18" ht="13.5" thickBot="1" x14ac:dyDescent="0.35">
      <c r="A161" s="10">
        <f t="shared" si="59"/>
        <v>38</v>
      </c>
      <c r="B161" s="1" t="str">
        <f>B159</f>
        <v>SU 18</v>
      </c>
      <c r="C161" s="75"/>
      <c r="D161" s="48"/>
      <c r="E161" s="48"/>
      <c r="I161" s="10">
        <f>IF(D161="",0,D161*VLOOKUP(E161,'New SE'!I$83:J$110,2,0))</f>
        <v>0</v>
      </c>
      <c r="J161" s="52"/>
      <c r="K161" s="52"/>
      <c r="L161" s="52"/>
      <c r="Q161" s="91" t="str">
        <f>IF(AND(ISERROR(MATCH(A161,$V$11:$V$50,0)),ISERROR(MATCH(A161,$W$11:$W$50,0))),"",IF(AND(ISERROR(MATCH(A161,$V$11:$V$50,0)),1-ISERROR(MATCH(A161,$W$11:$W$50,0))),VLOOKUP(MATCH(A161,$W$11:$W$50,0),W$52:Y$101,3,0),VLOOKUP(MATCH(A161,$V$11:$V$50,0),W$52:Y$101,2,0)))</f>
        <v/>
      </c>
      <c r="R161" s="10" t="str">
        <f t="shared" si="63"/>
        <v/>
      </c>
    </row>
    <row r="162" spans="1:18" ht="13.5" thickBot="1" x14ac:dyDescent="0.35">
      <c r="A162" s="10">
        <f t="shared" si="59"/>
        <v>39</v>
      </c>
      <c r="B162" s="53"/>
      <c r="C162" s="77"/>
      <c r="D162" s="90">
        <f>SUM(D159:D161)</f>
        <v>0</v>
      </c>
      <c r="E162" s="90"/>
      <c r="F162" s="70"/>
      <c r="G162" s="70"/>
      <c r="H162" s="54"/>
      <c r="I162" s="54"/>
      <c r="J162" s="55" t="str">
        <f>IF(D162=0,"",SUM(I159:I161)/D162)</f>
        <v/>
      </c>
      <c r="K162" s="55"/>
      <c r="L162" s="55" t="e">
        <f>SUM(I$124:I161)/P162</f>
        <v>#DIV/0!</v>
      </c>
      <c r="M162" s="70"/>
      <c r="N162" s="70"/>
      <c r="O162" s="54"/>
      <c r="P162" s="54">
        <f>D162+P158</f>
        <v>0</v>
      </c>
      <c r="Q162" s="92"/>
      <c r="R162" s="10" t="str">
        <f t="shared" si="63"/>
        <v/>
      </c>
    </row>
    <row r="163" spans="1:18" ht="13" x14ac:dyDescent="0.3">
      <c r="A163" s="10">
        <f t="shared" si="59"/>
        <v>40</v>
      </c>
      <c r="B163" s="48" t="str">
        <f>INDEX(Z$52:Z$82,A$122+6,1)</f>
        <v>FA 18</v>
      </c>
      <c r="C163" s="76"/>
      <c r="D163" s="48"/>
      <c r="E163" s="79"/>
      <c r="I163" s="10">
        <f>IF(D163="",0,D163*VLOOKUP(E163,'New SE'!I$83:J$110,2,0))</f>
        <v>0</v>
      </c>
      <c r="J163" s="52"/>
      <c r="K163" s="52"/>
      <c r="L163" s="52"/>
      <c r="Q163" s="91" t="str">
        <f t="shared" ref="Q163:Q168" si="68">IF(AND(ISERROR(MATCH(A163,$V$11:$V$50,0)),ISERROR(MATCH(A163,$W$11:$W$50,0))),"",IF(AND(ISERROR(MATCH(A163,$V$11:$V$50,0)),1-ISERROR(MATCH(A163,$W$11:$W$50,0))),VLOOKUP(MATCH(A163,$W$11:$W$50,0),W$52:Y$101,3,0),VLOOKUP(MATCH(A163,$V$11:$V$50,0),W$52:Y$101,2,0)))</f>
        <v/>
      </c>
      <c r="R163" s="10" t="str">
        <f t="shared" si="63"/>
        <v/>
      </c>
    </row>
    <row r="164" spans="1:18" ht="13" x14ac:dyDescent="0.3">
      <c r="A164" s="10">
        <f t="shared" si="59"/>
        <v>41</v>
      </c>
      <c r="B164" s="10" t="str">
        <f>B$163</f>
        <v>FA 18</v>
      </c>
      <c r="C164" s="76"/>
      <c r="D164" s="48"/>
      <c r="E164" s="79"/>
      <c r="I164" s="10">
        <f>IF(D164="",0,D164*VLOOKUP(E164,'New SE'!I$83:J$110,2,0))</f>
        <v>0</v>
      </c>
      <c r="J164" s="52"/>
      <c r="K164" s="52"/>
      <c r="L164" s="52"/>
      <c r="Q164" s="91" t="str">
        <f t="shared" si="68"/>
        <v/>
      </c>
      <c r="R164" s="10" t="str">
        <f t="shared" si="63"/>
        <v/>
      </c>
    </row>
    <row r="165" spans="1:18" ht="13" x14ac:dyDescent="0.3">
      <c r="A165" s="10">
        <f t="shared" si="59"/>
        <v>42</v>
      </c>
      <c r="B165" s="10" t="str">
        <f>B$163</f>
        <v>FA 18</v>
      </c>
      <c r="C165" s="76"/>
      <c r="D165" s="48"/>
      <c r="E165" s="79"/>
      <c r="I165" s="10">
        <f>IF(D165="",0,D165*VLOOKUP(E165,'New SE'!I$83:J$110,2,0))</f>
        <v>0</v>
      </c>
      <c r="J165" s="52"/>
      <c r="K165" s="52"/>
      <c r="L165" s="52"/>
      <c r="Q165" s="91" t="str">
        <f t="shared" si="68"/>
        <v/>
      </c>
      <c r="R165" s="10" t="str">
        <f t="shared" si="63"/>
        <v/>
      </c>
    </row>
    <row r="166" spans="1:18" ht="13" x14ac:dyDescent="0.3">
      <c r="A166" s="10">
        <f t="shared" si="59"/>
        <v>43</v>
      </c>
      <c r="B166" s="10" t="str">
        <f>B$163</f>
        <v>FA 18</v>
      </c>
      <c r="C166" s="76"/>
      <c r="D166" s="48"/>
      <c r="E166" s="79"/>
      <c r="I166" s="10">
        <f>IF(D166="",0,D166*VLOOKUP(E166,'New SE'!I$83:J$110,2,0))</f>
        <v>0</v>
      </c>
      <c r="J166" s="52"/>
      <c r="K166" s="52"/>
      <c r="L166" s="52"/>
      <c r="Q166" s="91" t="str">
        <f t="shared" si="68"/>
        <v/>
      </c>
      <c r="R166" s="10" t="str">
        <f t="shared" si="63"/>
        <v/>
      </c>
    </row>
    <row r="167" spans="1:18" ht="13" x14ac:dyDescent="0.3">
      <c r="A167" s="10">
        <f t="shared" si="59"/>
        <v>44</v>
      </c>
      <c r="B167" s="10" t="str">
        <f>B$163</f>
        <v>FA 18</v>
      </c>
      <c r="C167" s="76"/>
      <c r="D167" s="48"/>
      <c r="E167" s="79"/>
      <c r="I167" s="10">
        <f>IF(D167="",0,D167*VLOOKUP(E167,'New SE'!I$83:J$110,2,0))</f>
        <v>0</v>
      </c>
      <c r="J167" s="52"/>
      <c r="K167" s="52"/>
      <c r="L167" s="52"/>
      <c r="Q167" s="91" t="str">
        <f t="shared" si="68"/>
        <v/>
      </c>
      <c r="R167" s="10" t="str">
        <f t="shared" si="63"/>
        <v/>
      </c>
    </row>
    <row r="168" spans="1:18" ht="13.5" thickBot="1" x14ac:dyDescent="0.35">
      <c r="A168" s="10">
        <f t="shared" si="59"/>
        <v>45</v>
      </c>
      <c r="B168" s="10" t="str">
        <f>B$163</f>
        <v>FA 18</v>
      </c>
      <c r="C168" s="75"/>
      <c r="D168" s="48"/>
      <c r="E168" s="48"/>
      <c r="I168" s="10">
        <f>IF(D168="",0,D168*VLOOKUP(E168,'New SE'!I$83:J$110,2,0))</f>
        <v>0</v>
      </c>
      <c r="J168" s="52"/>
      <c r="K168" s="52"/>
      <c r="L168" s="52"/>
      <c r="Q168" s="91" t="str">
        <f t="shared" si="68"/>
        <v/>
      </c>
      <c r="R168" s="10" t="str">
        <f t="shared" si="63"/>
        <v/>
      </c>
    </row>
    <row r="169" spans="1:18" ht="13.5" thickBot="1" x14ac:dyDescent="0.35">
      <c r="A169" s="10">
        <f t="shared" si="59"/>
        <v>46</v>
      </c>
      <c r="B169" s="53"/>
      <c r="C169" s="77"/>
      <c r="D169" s="90">
        <f>SUM(D163:D168)</f>
        <v>0</v>
      </c>
      <c r="E169" s="90"/>
      <c r="F169" s="70"/>
      <c r="G169" s="70"/>
      <c r="H169" s="54"/>
      <c r="I169" s="54"/>
      <c r="J169" s="55" t="str">
        <f>IF(D169=0,"",SUM(I163:I168)/D169)</f>
        <v/>
      </c>
      <c r="K169" s="55"/>
      <c r="L169" s="55" t="e">
        <f>SUM(I$124:I168)/P169</f>
        <v>#DIV/0!</v>
      </c>
      <c r="M169" s="70"/>
      <c r="N169" s="70"/>
      <c r="O169" s="54"/>
      <c r="P169" s="54">
        <f>D169+P162</f>
        <v>0</v>
      </c>
      <c r="Q169" s="92"/>
      <c r="R169" s="10" t="str">
        <f t="shared" si="63"/>
        <v/>
      </c>
    </row>
    <row r="170" spans="1:18" ht="13" x14ac:dyDescent="0.3">
      <c r="A170" s="10">
        <f t="shared" si="59"/>
        <v>47</v>
      </c>
      <c r="B170" s="79" t="str">
        <f>INDEX(Z$52:Z$82,A$122+7,1)</f>
        <v>SP 19</v>
      </c>
      <c r="C170" s="76"/>
      <c r="D170" s="79"/>
      <c r="E170" s="79"/>
      <c r="I170" s="10">
        <f>IF(D170="",0,D170*VLOOKUP(E170,'New SE'!I$83:J$110,2,0))</f>
        <v>0</v>
      </c>
      <c r="J170" s="52"/>
      <c r="K170" s="52"/>
      <c r="L170" s="52"/>
      <c r="Q170" s="91" t="str">
        <f t="shared" ref="Q170:Q175" si="69">IF(AND(ISERROR(MATCH(A170,$V$11:$V$50,0)),ISERROR(MATCH(A170,$W$11:$W$50,0))),"",IF(AND(ISERROR(MATCH(A170,$V$11:$V$50,0)),1-ISERROR(MATCH(A170,$W$11:$W$50,0))),VLOOKUP(MATCH(A170,$W$11:$W$50,0),W$52:Y$101,3,0),VLOOKUP(MATCH(A170,$V$11:$V$50,0),W$52:Y$101,2,0)))</f>
        <v/>
      </c>
      <c r="R170" s="10" t="str">
        <f t="shared" si="63"/>
        <v/>
      </c>
    </row>
    <row r="171" spans="1:18" ht="13" x14ac:dyDescent="0.3">
      <c r="A171" s="10">
        <f t="shared" si="59"/>
        <v>48</v>
      </c>
      <c r="B171" s="1" t="str">
        <f>B$170</f>
        <v>SP 19</v>
      </c>
      <c r="C171" s="76"/>
      <c r="D171" s="79"/>
      <c r="E171" s="79"/>
      <c r="I171" s="10">
        <f>IF(D171="",0,D171*VLOOKUP(E171,'New SE'!I$83:J$110,2,0))</f>
        <v>0</v>
      </c>
      <c r="J171" s="52"/>
      <c r="K171" s="52"/>
      <c r="L171" s="52"/>
      <c r="Q171" s="91" t="str">
        <f t="shared" si="69"/>
        <v/>
      </c>
      <c r="R171" s="10" t="str">
        <f t="shared" si="63"/>
        <v/>
      </c>
    </row>
    <row r="172" spans="1:18" ht="13" x14ac:dyDescent="0.3">
      <c r="A172" s="10">
        <f t="shared" si="59"/>
        <v>49</v>
      </c>
      <c r="B172" s="1" t="str">
        <f>B$170</f>
        <v>SP 19</v>
      </c>
      <c r="C172" s="76"/>
      <c r="D172" s="79"/>
      <c r="E172" s="79"/>
      <c r="I172" s="10">
        <f>IF(D172="",0,D172*VLOOKUP(E172,'New SE'!I$83:J$110,2,0))</f>
        <v>0</v>
      </c>
      <c r="J172" s="52"/>
      <c r="K172" s="52"/>
      <c r="L172" s="52"/>
      <c r="Q172" s="91" t="str">
        <f t="shared" si="69"/>
        <v/>
      </c>
      <c r="R172" s="10" t="str">
        <f t="shared" si="63"/>
        <v/>
      </c>
    </row>
    <row r="173" spans="1:18" ht="13" x14ac:dyDescent="0.3">
      <c r="A173" s="10">
        <f t="shared" si="59"/>
        <v>50</v>
      </c>
      <c r="B173" s="1" t="str">
        <f>B$170</f>
        <v>SP 19</v>
      </c>
      <c r="C173" s="76"/>
      <c r="D173" s="79"/>
      <c r="E173" s="79"/>
      <c r="I173" s="10">
        <f>IF(D173="",0,D173*VLOOKUP(E173,'New SE'!I$83:J$110,2,0))</f>
        <v>0</v>
      </c>
      <c r="J173" s="52"/>
      <c r="K173" s="52"/>
      <c r="L173" s="52"/>
      <c r="Q173" s="91" t="str">
        <f t="shared" si="69"/>
        <v/>
      </c>
      <c r="R173" s="10" t="str">
        <f t="shared" si="63"/>
        <v/>
      </c>
    </row>
    <row r="174" spans="1:18" ht="13" x14ac:dyDescent="0.3">
      <c r="A174" s="10">
        <f t="shared" si="59"/>
        <v>51</v>
      </c>
      <c r="B174" s="1" t="str">
        <f>B$170</f>
        <v>SP 19</v>
      </c>
      <c r="C174" s="75"/>
      <c r="D174" s="48"/>
      <c r="E174" s="48"/>
      <c r="I174" s="10">
        <f>IF(D174="",0,D174*VLOOKUP(E174,'New SE'!I$83:J$110,2,0))</f>
        <v>0</v>
      </c>
      <c r="J174" s="52"/>
      <c r="K174" s="52"/>
      <c r="L174" s="52"/>
      <c r="Q174" s="91" t="str">
        <f t="shared" si="69"/>
        <v/>
      </c>
      <c r="R174" s="10" t="str">
        <f t="shared" si="63"/>
        <v/>
      </c>
    </row>
    <row r="175" spans="1:18" ht="13.5" thickBot="1" x14ac:dyDescent="0.35">
      <c r="A175" s="10">
        <f t="shared" si="59"/>
        <v>52</v>
      </c>
      <c r="B175" s="1" t="str">
        <f>B$170</f>
        <v>SP 19</v>
      </c>
      <c r="C175" s="75"/>
      <c r="D175" s="48"/>
      <c r="E175" s="48"/>
      <c r="I175" s="10">
        <f>IF(D175="",0,D175*VLOOKUP(E175,'New SE'!I$83:J$110,2,0))</f>
        <v>0</v>
      </c>
      <c r="J175" s="52"/>
      <c r="K175" s="52"/>
      <c r="L175" s="52"/>
      <c r="Q175" s="91" t="str">
        <f t="shared" si="69"/>
        <v/>
      </c>
      <c r="R175" s="10" t="str">
        <f t="shared" si="63"/>
        <v/>
      </c>
    </row>
    <row r="176" spans="1:18" ht="13.5" thickBot="1" x14ac:dyDescent="0.35">
      <c r="A176" s="10">
        <f t="shared" si="59"/>
        <v>53</v>
      </c>
      <c r="B176" s="53"/>
      <c r="C176" s="77"/>
      <c r="D176" s="90">
        <f>SUM(D170:D175)</f>
        <v>0</v>
      </c>
      <c r="E176" s="90"/>
      <c r="F176" s="70"/>
      <c r="G176" s="70"/>
      <c r="H176" s="54"/>
      <c r="I176" s="54"/>
      <c r="J176" s="55" t="str">
        <f>IF(D176=0,"",SUM(I170:I175)/D176)</f>
        <v/>
      </c>
      <c r="K176" s="55"/>
      <c r="L176" s="55" t="e">
        <f>SUM(I$124:I175)/P176</f>
        <v>#DIV/0!</v>
      </c>
      <c r="M176" s="70"/>
      <c r="N176" s="70"/>
      <c r="O176" s="54"/>
      <c r="P176" s="54">
        <f>D176+P169</f>
        <v>0</v>
      </c>
      <c r="Q176" s="92"/>
      <c r="R176" s="10" t="str">
        <f t="shared" si="63"/>
        <v/>
      </c>
    </row>
    <row r="177" spans="1:18" ht="13" x14ac:dyDescent="0.3">
      <c r="A177" s="10">
        <f t="shared" si="59"/>
        <v>54</v>
      </c>
      <c r="B177" s="79" t="str">
        <f>INDEX(Z$52:Z$82,A$122+8,1)</f>
        <v>SU 19</v>
      </c>
      <c r="C177" s="76"/>
      <c r="D177" s="48"/>
      <c r="E177" s="79"/>
      <c r="I177" s="10">
        <f>IF(D177="",0,D177*VLOOKUP(E177,'New SE'!I$83:J$110,2,0))</f>
        <v>0</v>
      </c>
      <c r="J177" s="52"/>
      <c r="K177" s="52"/>
      <c r="L177" s="52"/>
      <c r="Q177" s="91" t="str">
        <f>IF(AND(ISERROR(MATCH(A177,$V$11:$V$50,0)),ISERROR(MATCH(A177,$W$11:$W$50,0))),"",IF(AND(ISERROR(MATCH(A177,$V$11:$V$50,0)),1-ISERROR(MATCH(A177,$W$11:$W$50,0))),VLOOKUP(MATCH(A177,$W$11:$W$50,0),W$52:Y$101,3,0),VLOOKUP(MATCH(A177,$V$11:$V$50,0),W$52:Y$101,2,0)))</f>
        <v/>
      </c>
      <c r="R177" s="10" t="str">
        <f t="shared" si="63"/>
        <v/>
      </c>
    </row>
    <row r="178" spans="1:18" ht="13" x14ac:dyDescent="0.3">
      <c r="A178" s="10">
        <f t="shared" si="59"/>
        <v>55</v>
      </c>
      <c r="B178" s="1" t="str">
        <f>B177</f>
        <v>SU 19</v>
      </c>
      <c r="C178" s="76"/>
      <c r="D178" s="48"/>
      <c r="E178" s="79"/>
      <c r="I178" s="10">
        <f>IF(D178="",0,D178*VLOOKUP(E178,'New SE'!I$83:J$110,2,0))</f>
        <v>0</v>
      </c>
      <c r="J178" s="52"/>
      <c r="K178" s="52"/>
      <c r="L178" s="52"/>
      <c r="Q178" s="91" t="str">
        <f>IF(AND(ISERROR(MATCH(A178,$V$11:$V$50,0)),ISERROR(MATCH(A178,$W$11:$W$50,0))),"",IF(AND(ISERROR(MATCH(A178,$V$11:$V$50,0)),1-ISERROR(MATCH(A178,$W$11:$W$50,0))),VLOOKUP(MATCH(A178,$W$11:$W$50,0),W$52:Y$101,3,0),VLOOKUP(MATCH(A178,$V$11:$V$50,0),W$52:Y$101,2,0)))</f>
        <v/>
      </c>
      <c r="R178" s="10" t="str">
        <f t="shared" si="63"/>
        <v/>
      </c>
    </row>
    <row r="179" spans="1:18" ht="13.5" thickBot="1" x14ac:dyDescent="0.35">
      <c r="A179" s="10">
        <f t="shared" si="59"/>
        <v>56</v>
      </c>
      <c r="B179" s="1" t="str">
        <f>B177</f>
        <v>SU 19</v>
      </c>
      <c r="C179" s="75"/>
      <c r="D179" s="48"/>
      <c r="E179" s="48"/>
      <c r="I179" s="10">
        <f>IF(D179="",0,D179*VLOOKUP(E179,'New SE'!I$83:J$110,2,0))</f>
        <v>0</v>
      </c>
      <c r="J179" s="52"/>
      <c r="K179" s="52"/>
      <c r="L179" s="52"/>
      <c r="Q179" s="91" t="str">
        <f>IF(AND(ISERROR(MATCH(A179,$V$11:$V$50,0)),ISERROR(MATCH(A179,$W$11:$W$50,0))),"",IF(AND(ISERROR(MATCH(A179,$V$11:$V$50,0)),1-ISERROR(MATCH(A179,$W$11:$W$50,0))),VLOOKUP(MATCH(A179,$W$11:$W$50,0),W$52:Y$101,3,0),VLOOKUP(MATCH(A179,$V$11:$V$50,0),W$52:Y$101,2,0)))</f>
        <v/>
      </c>
      <c r="R179" s="10" t="str">
        <f t="shared" si="63"/>
        <v/>
      </c>
    </row>
    <row r="180" spans="1:18" ht="13.5" thickBot="1" x14ac:dyDescent="0.35">
      <c r="A180" s="10">
        <f t="shared" si="59"/>
        <v>57</v>
      </c>
      <c r="B180" s="53"/>
      <c r="C180" s="77"/>
      <c r="D180" s="90">
        <f>SUM(D177:D179)</f>
        <v>0</v>
      </c>
      <c r="E180" s="90"/>
      <c r="F180" s="70"/>
      <c r="G180" s="70"/>
      <c r="H180" s="54"/>
      <c r="I180" s="54"/>
      <c r="J180" s="55" t="str">
        <f>IF(D180=0,"",SUM(I177:I179)/D180)</f>
        <v/>
      </c>
      <c r="K180" s="55"/>
      <c r="L180" s="55" t="e">
        <f>SUM(I$124:I179)/P180</f>
        <v>#DIV/0!</v>
      </c>
      <c r="M180" s="70"/>
      <c r="N180" s="70"/>
      <c r="O180" s="54"/>
      <c r="P180" s="54">
        <f>D180+P176</f>
        <v>0</v>
      </c>
      <c r="Q180" s="92"/>
      <c r="R180" s="10" t="str">
        <f t="shared" si="63"/>
        <v/>
      </c>
    </row>
    <row r="181" spans="1:18" ht="13" x14ac:dyDescent="0.3">
      <c r="A181" s="10">
        <f t="shared" si="59"/>
        <v>58</v>
      </c>
      <c r="B181" s="48" t="str">
        <f>INDEX(Z$52:Z$82,A$122+9,1)</f>
        <v>FA 19</v>
      </c>
      <c r="C181" s="76"/>
      <c r="D181" s="48"/>
      <c r="E181" s="79"/>
      <c r="I181" s="10">
        <f>IF(D181="",0,D181*VLOOKUP(E181,'New SE'!I$83:J$110,2,0))</f>
        <v>0</v>
      </c>
      <c r="J181" s="52"/>
      <c r="K181" s="52"/>
      <c r="L181" s="52"/>
      <c r="Q181" s="91" t="str">
        <f t="shared" ref="Q181:Q186" si="70">IF(AND(ISERROR(MATCH(A181,$V$11:$V$50,0)),ISERROR(MATCH(A181,$W$11:$W$50,0))),"",IF(AND(ISERROR(MATCH(A181,$V$11:$V$50,0)),1-ISERROR(MATCH(A181,$W$11:$W$50,0))),VLOOKUP(MATCH(A181,$W$11:$W$50,0),W$52:Y$101,3,0),VLOOKUP(MATCH(A181,$V$11:$V$50,0),W$52:Y$101,2,0)))</f>
        <v/>
      </c>
      <c r="R181" s="10" t="str">
        <f t="shared" si="63"/>
        <v/>
      </c>
    </row>
    <row r="182" spans="1:18" ht="13" x14ac:dyDescent="0.3">
      <c r="A182" s="10">
        <f t="shared" si="59"/>
        <v>59</v>
      </c>
      <c r="B182" s="10" t="str">
        <f>B$181</f>
        <v>FA 19</v>
      </c>
      <c r="C182" s="76"/>
      <c r="D182" s="48"/>
      <c r="E182" s="79"/>
      <c r="I182" s="10">
        <f>IF(D182="",0,D182*VLOOKUP(E182,'New SE'!I$83:J$110,2,0))</f>
        <v>0</v>
      </c>
      <c r="J182" s="52"/>
      <c r="K182" s="52"/>
      <c r="L182" s="52"/>
      <c r="Q182" s="91" t="str">
        <f t="shared" si="70"/>
        <v/>
      </c>
      <c r="R182" s="10" t="str">
        <f t="shared" si="63"/>
        <v/>
      </c>
    </row>
    <row r="183" spans="1:18" ht="13" x14ac:dyDescent="0.3">
      <c r="A183" s="10">
        <f t="shared" si="59"/>
        <v>60</v>
      </c>
      <c r="B183" s="10" t="str">
        <f>B$181</f>
        <v>FA 19</v>
      </c>
      <c r="C183" s="76"/>
      <c r="D183" s="48"/>
      <c r="E183" s="79"/>
      <c r="I183" s="10">
        <f>IF(D183="",0,D183*VLOOKUP(E183,'New SE'!I$83:J$110,2,0))</f>
        <v>0</v>
      </c>
      <c r="J183" s="52"/>
      <c r="K183" s="52"/>
      <c r="L183" s="52"/>
      <c r="Q183" s="91" t="str">
        <f t="shared" si="70"/>
        <v/>
      </c>
      <c r="R183" s="10" t="str">
        <f t="shared" si="63"/>
        <v/>
      </c>
    </row>
    <row r="184" spans="1:18" ht="13" x14ac:dyDescent="0.3">
      <c r="A184" s="10">
        <f t="shared" si="59"/>
        <v>61</v>
      </c>
      <c r="B184" s="10" t="str">
        <f>B$181</f>
        <v>FA 19</v>
      </c>
      <c r="C184" s="76"/>
      <c r="D184" s="48"/>
      <c r="E184" s="79"/>
      <c r="I184" s="10">
        <f>IF(D184="",0,D184*VLOOKUP(E184,'New SE'!I$83:J$110,2,0))</f>
        <v>0</v>
      </c>
      <c r="J184" s="52"/>
      <c r="K184" s="52"/>
      <c r="L184" s="52"/>
      <c r="Q184" s="91" t="str">
        <f t="shared" si="70"/>
        <v/>
      </c>
      <c r="R184" s="10" t="str">
        <f t="shared" si="63"/>
        <v/>
      </c>
    </row>
    <row r="185" spans="1:18" ht="13" x14ac:dyDescent="0.3">
      <c r="A185" s="10">
        <f t="shared" si="59"/>
        <v>62</v>
      </c>
      <c r="B185" s="10" t="str">
        <f>B$181</f>
        <v>FA 19</v>
      </c>
      <c r="C185" s="76"/>
      <c r="D185" s="48"/>
      <c r="E185" s="79"/>
      <c r="I185" s="10">
        <f>IF(D185="",0,D185*VLOOKUP(E185,'New SE'!I$83:J$110,2,0))</f>
        <v>0</v>
      </c>
      <c r="J185" s="52"/>
      <c r="K185" s="52"/>
      <c r="L185" s="52"/>
      <c r="Q185" s="91" t="str">
        <f t="shared" si="70"/>
        <v/>
      </c>
      <c r="R185" s="10" t="str">
        <f t="shared" si="63"/>
        <v/>
      </c>
    </row>
    <row r="186" spans="1:18" ht="13.5" thickBot="1" x14ac:dyDescent="0.35">
      <c r="A186" s="10">
        <f t="shared" si="59"/>
        <v>63</v>
      </c>
      <c r="B186" s="10" t="str">
        <f>B$181</f>
        <v>FA 19</v>
      </c>
      <c r="C186" s="75"/>
      <c r="D186" s="48"/>
      <c r="E186" s="48"/>
      <c r="I186" s="10">
        <f>IF(D186="",0,D186*VLOOKUP(E186,'New SE'!I$83:J$110,2,0))</f>
        <v>0</v>
      </c>
      <c r="J186" s="52"/>
      <c r="K186" s="52"/>
      <c r="L186" s="52"/>
      <c r="Q186" s="91" t="str">
        <f t="shared" si="70"/>
        <v/>
      </c>
      <c r="R186" s="10" t="str">
        <f t="shared" si="63"/>
        <v/>
      </c>
    </row>
    <row r="187" spans="1:18" ht="13.5" thickBot="1" x14ac:dyDescent="0.35">
      <c r="A187" s="10">
        <f t="shared" si="59"/>
        <v>64</v>
      </c>
      <c r="B187" s="53"/>
      <c r="C187" s="77"/>
      <c r="D187" s="90">
        <f>SUM(D181:D186)</f>
        <v>0</v>
      </c>
      <c r="E187" s="90"/>
      <c r="F187" s="70"/>
      <c r="G187" s="70"/>
      <c r="H187" s="54"/>
      <c r="I187" s="54"/>
      <c r="J187" s="55" t="str">
        <f>IF(D187=0,"",SUM(I181:I186)/D187)</f>
        <v/>
      </c>
      <c r="K187" s="55"/>
      <c r="L187" s="55" t="e">
        <f>SUM(I$124:I186)/P187</f>
        <v>#DIV/0!</v>
      </c>
      <c r="M187" s="70"/>
      <c r="N187" s="70"/>
      <c r="O187" s="54"/>
      <c r="P187" s="54">
        <f>D187+P180</f>
        <v>0</v>
      </c>
      <c r="Q187" s="92"/>
      <c r="R187" s="10" t="str">
        <f t="shared" si="63"/>
        <v/>
      </c>
    </row>
    <row r="188" spans="1:18" ht="13" x14ac:dyDescent="0.3">
      <c r="A188" s="10">
        <f t="shared" ref="A188:A198" si="71">A187+1</f>
        <v>65</v>
      </c>
      <c r="B188" s="79" t="str">
        <f>INDEX(Z$52:Z$82,A$122+10,1)</f>
        <v>SP 20</v>
      </c>
      <c r="C188" s="76"/>
      <c r="D188" s="79"/>
      <c r="E188" s="79"/>
      <c r="I188" s="10">
        <f>IF(D188="",0,D188*VLOOKUP(E188,'New SE'!I$83:J$110,2,0))</f>
        <v>0</v>
      </c>
      <c r="J188" s="52"/>
      <c r="K188" s="52"/>
      <c r="L188" s="52"/>
      <c r="Q188" s="91" t="str">
        <f t="shared" ref="Q188:Q193" si="72">IF(AND(ISERROR(MATCH(A188,$V$11:$V$50,0)),ISERROR(MATCH(A188,$W$11:$W$50,0))),"",IF(AND(ISERROR(MATCH(A188,$V$11:$V$50,0)),1-ISERROR(MATCH(A188,$W$11:$W$50,0))),VLOOKUP(MATCH(A188,$W$11:$W$50,0),W$52:Y$101,3,0),VLOOKUP(MATCH(A188,$V$11:$V$50,0),W$52:Y$101,2,0)))</f>
        <v/>
      </c>
      <c r="R188" s="10" t="str">
        <f t="shared" si="63"/>
        <v/>
      </c>
    </row>
    <row r="189" spans="1:18" ht="13" x14ac:dyDescent="0.3">
      <c r="A189" s="10">
        <f t="shared" si="71"/>
        <v>66</v>
      </c>
      <c r="B189" s="1" t="str">
        <f>B$188</f>
        <v>SP 20</v>
      </c>
      <c r="C189" s="76"/>
      <c r="D189" s="79"/>
      <c r="E189" s="79"/>
      <c r="I189" s="10">
        <f>IF(D189="",0,D189*VLOOKUP(E189,'New SE'!I$83:J$110,2,0))</f>
        <v>0</v>
      </c>
      <c r="J189" s="52"/>
      <c r="K189" s="52"/>
      <c r="L189" s="52"/>
      <c r="Q189" s="91" t="str">
        <f t="shared" si="72"/>
        <v/>
      </c>
      <c r="R189" s="10" t="str">
        <f t="shared" si="63"/>
        <v/>
      </c>
    </row>
    <row r="190" spans="1:18" ht="13" x14ac:dyDescent="0.3">
      <c r="A190" s="10">
        <f t="shared" si="71"/>
        <v>67</v>
      </c>
      <c r="B190" s="1" t="str">
        <f>B$188</f>
        <v>SP 20</v>
      </c>
      <c r="C190" s="76"/>
      <c r="D190" s="79"/>
      <c r="E190" s="79"/>
      <c r="I190" s="10">
        <f>IF(D190="",0,D190*VLOOKUP(E190,'New SE'!I$83:J$110,2,0))</f>
        <v>0</v>
      </c>
      <c r="J190" s="52"/>
      <c r="K190" s="52"/>
      <c r="L190" s="52"/>
      <c r="Q190" s="91" t="str">
        <f t="shared" si="72"/>
        <v/>
      </c>
      <c r="R190" s="10" t="str">
        <f t="shared" si="63"/>
        <v/>
      </c>
    </row>
    <row r="191" spans="1:18" ht="13" x14ac:dyDescent="0.3">
      <c r="A191" s="10">
        <f t="shared" si="71"/>
        <v>68</v>
      </c>
      <c r="B191" s="1" t="str">
        <f>B$188</f>
        <v>SP 20</v>
      </c>
      <c r="C191" s="76"/>
      <c r="D191" s="79"/>
      <c r="E191" s="79"/>
      <c r="I191" s="10">
        <f>IF(D191="",0,D191*VLOOKUP(E191,'New SE'!I$83:J$110,2,0))</f>
        <v>0</v>
      </c>
      <c r="J191" s="52"/>
      <c r="K191" s="52"/>
      <c r="L191" s="52"/>
      <c r="Q191" s="91" t="str">
        <f t="shared" si="72"/>
        <v/>
      </c>
      <c r="R191" s="10" t="str">
        <f t="shared" si="63"/>
        <v/>
      </c>
    </row>
    <row r="192" spans="1:18" ht="13" x14ac:dyDescent="0.3">
      <c r="A192" s="10">
        <f t="shared" si="71"/>
        <v>69</v>
      </c>
      <c r="B192" s="1" t="str">
        <f>B$188</f>
        <v>SP 20</v>
      </c>
      <c r="C192" s="76"/>
      <c r="D192" s="79"/>
      <c r="E192" s="79"/>
      <c r="I192" s="10">
        <f>IF(D192="",0,D192*VLOOKUP(E192,'New SE'!I$83:J$110,2,0))</f>
        <v>0</v>
      </c>
      <c r="J192" s="52"/>
      <c r="K192" s="52"/>
      <c r="L192" s="52"/>
      <c r="Q192" s="91" t="str">
        <f t="shared" si="72"/>
        <v/>
      </c>
      <c r="R192" s="10" t="str">
        <f t="shared" si="63"/>
        <v/>
      </c>
    </row>
    <row r="193" spans="1:18" ht="13.5" thickBot="1" x14ac:dyDescent="0.35">
      <c r="A193" s="10">
        <f t="shared" si="71"/>
        <v>70</v>
      </c>
      <c r="B193" s="1" t="str">
        <f>B$188</f>
        <v>SP 20</v>
      </c>
      <c r="C193" s="76"/>
      <c r="D193" s="79"/>
      <c r="E193" s="79"/>
      <c r="I193" s="10">
        <f>IF(D193="",0,D193*VLOOKUP(E193,'New SE'!I$83:J$110,2,0))</f>
        <v>0</v>
      </c>
      <c r="J193" s="52"/>
      <c r="K193" s="52"/>
      <c r="L193" s="52"/>
      <c r="Q193" s="91" t="str">
        <f t="shared" si="72"/>
        <v/>
      </c>
      <c r="R193" s="10" t="str">
        <f t="shared" si="63"/>
        <v/>
      </c>
    </row>
    <row r="194" spans="1:18" ht="13.5" thickBot="1" x14ac:dyDescent="0.35">
      <c r="A194" s="10">
        <f t="shared" si="71"/>
        <v>71</v>
      </c>
      <c r="B194" s="53"/>
      <c r="C194" s="77"/>
      <c r="D194" s="90">
        <f>SUM(D188:D193)</f>
        <v>0</v>
      </c>
      <c r="E194" s="90"/>
      <c r="F194" s="70"/>
      <c r="G194" s="70"/>
      <c r="H194" s="54"/>
      <c r="I194" s="54"/>
      <c r="J194" s="55" t="str">
        <f>IF(D194=0,"",SUM(I188:I193)/D194)</f>
        <v/>
      </c>
      <c r="K194" s="55"/>
      <c r="L194" s="55" t="e">
        <f>SUM(I$124:I193)/P194</f>
        <v>#DIV/0!</v>
      </c>
      <c r="M194" s="70"/>
      <c r="N194" s="70"/>
      <c r="O194" s="54"/>
      <c r="P194" s="54">
        <f>D194+P187</f>
        <v>0</v>
      </c>
      <c r="Q194" s="92"/>
      <c r="R194" s="10" t="str">
        <f t="shared" si="63"/>
        <v/>
      </c>
    </row>
    <row r="195" spans="1:18" ht="13" x14ac:dyDescent="0.3">
      <c r="A195" s="10">
        <f t="shared" si="71"/>
        <v>72</v>
      </c>
      <c r="B195" s="79" t="str">
        <f>INDEX(Z$52:Z$82,A$122+11,1)</f>
        <v>SU 20</v>
      </c>
      <c r="C195" s="76"/>
      <c r="D195" s="79"/>
      <c r="E195" s="79"/>
      <c r="I195" s="10">
        <f>IF(D195="",0,D195*VLOOKUP(E195,'New SE'!I$83:J$110,2,0))</f>
        <v>0</v>
      </c>
      <c r="J195" s="52"/>
      <c r="K195" s="52"/>
      <c r="L195" s="52"/>
      <c r="Q195" s="91" t="str">
        <f>IF(AND(ISERROR(MATCH(A195,$V$11:$V$50,0)),ISERROR(MATCH(A195,$W$11:$W$50,0))),"",IF(AND(ISERROR(MATCH(A195,$V$11:$V$50,0)),1-ISERROR(MATCH(A195,$W$11:$W$50,0))),VLOOKUP(MATCH(A195,$W$11:$W$50,0),W$52:Y$101,3,0),VLOOKUP(MATCH(A195,$V$11:$V$50,0),W$52:Y$101,2,0)))</f>
        <v/>
      </c>
      <c r="R195" s="10" t="str">
        <f t="shared" si="63"/>
        <v/>
      </c>
    </row>
    <row r="196" spans="1:18" ht="13" x14ac:dyDescent="0.3">
      <c r="A196" s="10">
        <f t="shared" si="71"/>
        <v>73</v>
      </c>
      <c r="B196" s="1" t="str">
        <f>B195</f>
        <v>SU 20</v>
      </c>
      <c r="C196" s="75"/>
      <c r="D196" s="48"/>
      <c r="E196" s="79"/>
      <c r="I196" s="10">
        <f>IF(D196="",0,D196*VLOOKUP(E196,'New SE'!I$83:J$110,2,0))</f>
        <v>0</v>
      </c>
      <c r="J196" s="52"/>
      <c r="K196" s="52"/>
      <c r="L196" s="52"/>
      <c r="Q196" s="91" t="str">
        <f>IF(AND(ISERROR(MATCH(A196,$V$11:$V$50,0)),ISERROR(MATCH(A196,$W$11:$W$50,0))),"",IF(AND(ISERROR(MATCH(A196,$V$11:$V$50,0)),1-ISERROR(MATCH(A196,$W$11:$W$50,0))),VLOOKUP(MATCH(A196,$W$11:$W$50,0),W$52:Y$101,3,0),VLOOKUP(MATCH(A196,$V$11:$V$50,0),W$52:Y$101,2,0)))</f>
        <v/>
      </c>
      <c r="R196" s="10" t="str">
        <f t="shared" si="63"/>
        <v/>
      </c>
    </row>
    <row r="197" spans="1:18" ht="13.5" thickBot="1" x14ac:dyDescent="0.35">
      <c r="A197" s="10">
        <f t="shared" si="71"/>
        <v>74</v>
      </c>
      <c r="B197" s="1" t="str">
        <f>B195</f>
        <v>SU 20</v>
      </c>
      <c r="C197" s="75"/>
      <c r="D197" s="48"/>
      <c r="E197" s="48"/>
      <c r="I197" s="10">
        <f>IF(D197="",0,D197*VLOOKUP(E197,'New SE'!I$83:J$110,2,0))</f>
        <v>0</v>
      </c>
      <c r="J197" s="52"/>
      <c r="K197" s="52"/>
      <c r="L197" s="52"/>
      <c r="Q197" s="91" t="str">
        <f>IF(AND(ISERROR(MATCH(A197,$V$11:$V$50,0)),ISERROR(MATCH(A197,$W$11:$W$50,0))),"",IF(AND(ISERROR(MATCH(A197,$V$11:$V$50,0)),1-ISERROR(MATCH(A197,$W$11:$W$50,0))),VLOOKUP(MATCH(A197,$W$11:$W$50,0),W$52:Y$101,3,0),VLOOKUP(MATCH(A197,$V$11:$V$50,0),W$52:Y$101,2,0)))</f>
        <v/>
      </c>
      <c r="R197" s="10" t="str">
        <f t="shared" si="63"/>
        <v/>
      </c>
    </row>
    <row r="198" spans="1:18" ht="13.5" thickBot="1" x14ac:dyDescent="0.35">
      <c r="A198" s="10">
        <f t="shared" si="71"/>
        <v>75</v>
      </c>
      <c r="B198" s="53"/>
      <c r="C198" s="77"/>
      <c r="D198" s="90">
        <f>SUM(D195:D197)</f>
        <v>0</v>
      </c>
      <c r="E198" s="90"/>
      <c r="F198" s="70"/>
      <c r="G198" s="70"/>
      <c r="H198" s="54"/>
      <c r="I198" s="54"/>
      <c r="J198" s="55" t="str">
        <f>IF(D198=0,"",SUM(I195:I200)/D198)</f>
        <v/>
      </c>
      <c r="K198" s="55"/>
      <c r="L198" s="55" t="str">
        <f>IF(P198=0,"",SUM(I$124:I197)/P198)</f>
        <v/>
      </c>
      <c r="M198" s="70"/>
      <c r="N198" s="70"/>
      <c r="O198" s="54"/>
      <c r="P198" s="54">
        <f>D198+P194</f>
        <v>0</v>
      </c>
      <c r="Q198" s="92"/>
      <c r="R198" s="10" t="str">
        <f t="shared" si="63"/>
        <v/>
      </c>
    </row>
    <row r="199" spans="1:18" ht="13" x14ac:dyDescent="0.3">
      <c r="C199" s="75"/>
      <c r="J199" s="52"/>
      <c r="K199" s="52"/>
      <c r="L199" s="52"/>
      <c r="Q199" s="91"/>
      <c r="R199" s="10" t="str">
        <f t="shared" si="63"/>
        <v/>
      </c>
    </row>
    <row r="200" spans="1:18" ht="13" x14ac:dyDescent="0.3">
      <c r="B200" s="50" t="s">
        <v>132</v>
      </c>
      <c r="C200" s="75"/>
      <c r="J200" s="52"/>
      <c r="K200" s="52"/>
      <c r="L200" s="52"/>
      <c r="Q200" s="91"/>
      <c r="R200" s="10" t="str">
        <f t="shared" si="63"/>
        <v/>
      </c>
    </row>
    <row r="201" spans="1:18" ht="13" x14ac:dyDescent="0.3">
      <c r="C201" s="75"/>
      <c r="J201" s="52"/>
      <c r="K201" s="52"/>
      <c r="L201" s="52"/>
      <c r="Q201" s="91"/>
      <c r="R201" s="10" t="str">
        <f t="shared" si="63"/>
        <v/>
      </c>
    </row>
    <row r="202" spans="1:18" ht="13" x14ac:dyDescent="0.3">
      <c r="C202" s="75"/>
      <c r="J202" s="52"/>
      <c r="K202" s="52"/>
      <c r="L202" s="52"/>
      <c r="Q202" s="91"/>
      <c r="R202" s="10" t="str">
        <f t="shared" si="63"/>
        <v/>
      </c>
    </row>
    <row r="203" spans="1:18" ht="13" x14ac:dyDescent="0.3">
      <c r="C203" s="75"/>
      <c r="J203" s="52"/>
      <c r="K203" s="52"/>
      <c r="L203" s="52"/>
      <c r="Q203" s="91"/>
      <c r="R203" s="10" t="str">
        <f t="shared" si="63"/>
        <v/>
      </c>
    </row>
    <row r="204" spans="1:18" ht="13" x14ac:dyDescent="0.3">
      <c r="C204" s="75"/>
      <c r="J204" s="52"/>
      <c r="K204" s="52"/>
      <c r="L204" s="52"/>
      <c r="Q204" s="91"/>
      <c r="R204" s="10" t="str">
        <f>IF(OR(Q204="",E204=""),"",1)</f>
        <v/>
      </c>
    </row>
    <row r="205" spans="1:18" ht="13" x14ac:dyDescent="0.3">
      <c r="C205" s="75"/>
      <c r="J205" s="52"/>
      <c r="K205" s="52"/>
      <c r="L205" s="52"/>
      <c r="Q205" s="91"/>
      <c r="R205" s="10" t="str">
        <f>IF(OR(Q205="",E205=""),"",1)</f>
        <v/>
      </c>
    </row>
    <row r="206" spans="1:18" ht="13" x14ac:dyDescent="0.3">
      <c r="C206" s="75"/>
      <c r="J206" s="52"/>
      <c r="K206" s="52"/>
      <c r="L206" s="52"/>
      <c r="Q206" s="91"/>
      <c r="R206" s="10" t="str">
        <f>IF(OR(Q206="",E206=""),"",1)</f>
        <v/>
      </c>
    </row>
    <row r="207" spans="1:18" ht="13" x14ac:dyDescent="0.3">
      <c r="C207" s="75"/>
      <c r="J207" s="52"/>
      <c r="K207" s="52"/>
      <c r="L207" s="52"/>
      <c r="Q207" s="91"/>
      <c r="R207" s="10" t="str">
        <f>IF(OR(Q207="",E207=""),"",1)</f>
        <v/>
      </c>
    </row>
    <row r="208" spans="1:18" ht="13" x14ac:dyDescent="0.3">
      <c r="C208" s="75"/>
      <c r="J208" s="52"/>
      <c r="K208" s="52"/>
      <c r="L208" s="52"/>
      <c r="Q208" s="91"/>
      <c r="R208" s="10" t="str">
        <f>IF(OR(Q208="",E208=""),"",1)</f>
        <v/>
      </c>
    </row>
    <row r="209" spans="3:18" ht="13" x14ac:dyDescent="0.3">
      <c r="C209" s="75"/>
      <c r="J209" s="52"/>
      <c r="K209" s="52"/>
      <c r="L209" s="52"/>
      <c r="Q209" s="91"/>
      <c r="R209" s="10" t="str">
        <f t="shared" ref="R209:R218" si="73">IF(OR(Q209="",E209=""),"",1)</f>
        <v/>
      </c>
    </row>
    <row r="210" spans="3:18" ht="13" x14ac:dyDescent="0.3">
      <c r="C210" s="75"/>
      <c r="J210" s="52"/>
      <c r="K210" s="52"/>
      <c r="L210" s="52"/>
      <c r="Q210" s="91"/>
      <c r="R210" s="10" t="str">
        <f t="shared" si="73"/>
        <v/>
      </c>
    </row>
    <row r="211" spans="3:18" ht="13" x14ac:dyDescent="0.3">
      <c r="C211" s="75"/>
      <c r="Q211" s="91"/>
      <c r="R211" s="10" t="str">
        <f t="shared" si="73"/>
        <v/>
      </c>
    </row>
    <row r="212" spans="3:18" ht="13" x14ac:dyDescent="0.3">
      <c r="C212" s="75"/>
      <c r="Q212" s="91"/>
      <c r="R212" s="10" t="str">
        <f t="shared" si="73"/>
        <v/>
      </c>
    </row>
    <row r="213" spans="3:18" ht="13" x14ac:dyDescent="0.3">
      <c r="C213" s="75"/>
      <c r="Q213" s="91"/>
      <c r="R213" s="10" t="str">
        <f t="shared" si="73"/>
        <v/>
      </c>
    </row>
    <row r="214" spans="3:18" ht="13" x14ac:dyDescent="0.3">
      <c r="C214" s="75"/>
      <c r="Q214" s="91"/>
      <c r="R214" s="10" t="str">
        <f t="shared" si="73"/>
        <v/>
      </c>
    </row>
    <row r="215" spans="3:18" x14ac:dyDescent="0.25">
      <c r="C215" s="75"/>
      <c r="R215" s="10" t="str">
        <f t="shared" si="73"/>
        <v/>
      </c>
    </row>
    <row r="216" spans="3:18" x14ac:dyDescent="0.25">
      <c r="C216" s="75"/>
      <c r="R216" s="10" t="str">
        <f t="shared" si="73"/>
        <v/>
      </c>
    </row>
    <row r="217" spans="3:18" x14ac:dyDescent="0.25">
      <c r="C217" s="75"/>
      <c r="R217" s="10" t="str">
        <f t="shared" si="73"/>
        <v/>
      </c>
    </row>
    <row r="218" spans="3:18" x14ac:dyDescent="0.25">
      <c r="C218" s="75"/>
      <c r="R218" s="10" t="str">
        <f t="shared" si="73"/>
        <v/>
      </c>
    </row>
  </sheetData>
  <mergeCells count="90">
    <mergeCell ref="D54:E54"/>
    <mergeCell ref="D1:P1"/>
    <mergeCell ref="D2:P2"/>
    <mergeCell ref="D3:P3"/>
    <mergeCell ref="A6:B6"/>
    <mergeCell ref="C6:K6"/>
    <mergeCell ref="L6:O6"/>
    <mergeCell ref="P6:S6"/>
    <mergeCell ref="Q3:R3"/>
    <mergeCell ref="D57:P57"/>
    <mergeCell ref="D58:P58"/>
    <mergeCell ref="Q58:R58"/>
    <mergeCell ref="A5:B5"/>
    <mergeCell ref="C61:I61"/>
    <mergeCell ref="P61:S61"/>
    <mergeCell ref="L5:O5"/>
    <mergeCell ref="P5:S5"/>
    <mergeCell ref="D52:E52"/>
    <mergeCell ref="C60:I60"/>
    <mergeCell ref="B53:C53"/>
    <mergeCell ref="D53:E53"/>
    <mergeCell ref="D56:P56"/>
    <mergeCell ref="B54:C54"/>
    <mergeCell ref="C5:K5"/>
    <mergeCell ref="B52:C52"/>
    <mergeCell ref="P60:S60"/>
    <mergeCell ref="D67:E67"/>
    <mergeCell ref="G67:I67"/>
    <mergeCell ref="J67:K67"/>
    <mergeCell ref="L67:P67"/>
    <mergeCell ref="D66:E66"/>
    <mergeCell ref="G66:I66"/>
    <mergeCell ref="J66:K66"/>
    <mergeCell ref="L66:P66"/>
    <mergeCell ref="D68:E68"/>
    <mergeCell ref="G68:I68"/>
    <mergeCell ref="J68:K68"/>
    <mergeCell ref="L68:P68"/>
    <mergeCell ref="D69:E69"/>
    <mergeCell ref="G69:I69"/>
    <mergeCell ref="J69:K69"/>
    <mergeCell ref="L69:P69"/>
    <mergeCell ref="D70:E70"/>
    <mergeCell ref="G70:I70"/>
    <mergeCell ref="J70:K70"/>
    <mergeCell ref="L70:P70"/>
    <mergeCell ref="D71:E71"/>
    <mergeCell ref="G71:I71"/>
    <mergeCell ref="J71:K71"/>
    <mergeCell ref="L71:P71"/>
    <mergeCell ref="D72:E72"/>
    <mergeCell ref="G72:I72"/>
    <mergeCell ref="J72:K72"/>
    <mergeCell ref="L72:P72"/>
    <mergeCell ref="D73:E73"/>
    <mergeCell ref="G73:I73"/>
    <mergeCell ref="J73:K73"/>
    <mergeCell ref="L73:P73"/>
    <mergeCell ref="D74:E74"/>
    <mergeCell ref="G74:I74"/>
    <mergeCell ref="J74:K74"/>
    <mergeCell ref="L74:P74"/>
    <mergeCell ref="D75:E75"/>
    <mergeCell ref="G75:I75"/>
    <mergeCell ref="J75:K75"/>
    <mergeCell ref="L75:P75"/>
    <mergeCell ref="D76:E76"/>
    <mergeCell ref="G76:I76"/>
    <mergeCell ref="J76:K76"/>
    <mergeCell ref="L76:P76"/>
    <mergeCell ref="D77:E77"/>
    <mergeCell ref="G77:I77"/>
    <mergeCell ref="J77:K77"/>
    <mergeCell ref="L77:P77"/>
    <mergeCell ref="D78:E78"/>
    <mergeCell ref="G78:I78"/>
    <mergeCell ref="J78:K78"/>
    <mergeCell ref="L78:P78"/>
    <mergeCell ref="D79:E79"/>
    <mergeCell ref="G79:I79"/>
    <mergeCell ref="J79:K79"/>
    <mergeCell ref="L79:P79"/>
    <mergeCell ref="D80:E80"/>
    <mergeCell ref="G80:I80"/>
    <mergeCell ref="J80:K80"/>
    <mergeCell ref="L80:P80"/>
    <mergeCell ref="D81:E81"/>
    <mergeCell ref="G81:I81"/>
    <mergeCell ref="J81:K81"/>
    <mergeCell ref="L81:P81"/>
  </mergeCells>
  <phoneticPr fontId="21" type="noConversion"/>
  <conditionalFormatting sqref="A22:E28 A44:E50 A33:E39 A11:E17">
    <cfRule type="expression" dxfId="11" priority="50" stopIfTrue="1">
      <formula>$E11=$B$200</formula>
    </cfRule>
  </conditionalFormatting>
  <conditionalFormatting sqref="J44:L50 H22:L28 H11:L17">
    <cfRule type="expression" dxfId="10" priority="54" stopIfTrue="1">
      <formula>$L11=$B$200</formula>
    </cfRule>
  </conditionalFormatting>
  <conditionalFormatting sqref="B33">
    <cfRule type="expression" dxfId="9" priority="15" stopIfTrue="1">
      <formula>G33=1</formula>
    </cfRule>
  </conditionalFormatting>
  <conditionalFormatting sqref="B34:B38">
    <cfRule type="expression" dxfId="8" priority="14" stopIfTrue="1">
      <formula>G34=1</formula>
    </cfRule>
  </conditionalFormatting>
  <conditionalFormatting sqref="B44:B48">
    <cfRule type="expression" dxfId="7" priority="13" stopIfTrue="1">
      <formula>G44=1</formula>
    </cfRule>
  </conditionalFormatting>
  <conditionalFormatting sqref="H33:L39">
    <cfRule type="expression" dxfId="6" priority="8" stopIfTrue="1">
      <formula>$L33=$B$200</formula>
    </cfRule>
  </conditionalFormatting>
  <conditionalFormatting sqref="H44:H50">
    <cfRule type="expression" dxfId="5" priority="7" stopIfTrue="1">
      <formula>$L44=$B$200</formula>
    </cfRule>
  </conditionalFormatting>
  <conditionalFormatting sqref="I33">
    <cfRule type="expression" dxfId="4" priority="6" stopIfTrue="1">
      <formula>$N33=1</formula>
    </cfRule>
  </conditionalFormatting>
  <conditionalFormatting sqref="I34:I38">
    <cfRule type="expression" dxfId="3" priority="5" stopIfTrue="1">
      <formula>$N34=1</formula>
    </cfRule>
  </conditionalFormatting>
  <conditionalFormatting sqref="I44:I50">
    <cfRule type="expression" dxfId="2" priority="4" stopIfTrue="1">
      <formula>$L44=$B$200</formula>
    </cfRule>
  </conditionalFormatting>
  <conditionalFormatting sqref="I44:I50">
    <cfRule type="expression" dxfId="1" priority="3" stopIfTrue="1">
      <formula>$N44=1</formula>
    </cfRule>
  </conditionalFormatting>
  <conditionalFormatting sqref="I34:I39">
    <cfRule type="expression" dxfId="0" priority="2" stopIfTrue="1">
      <formula>$N34=1</formula>
    </cfRule>
  </conditionalFormatting>
  <dataValidations count="4">
    <dataValidation type="list" allowBlank="1" showInputMessage="1" showErrorMessage="1" sqref="C67:C81">
      <formula1>"Fall,Spring,Summer"</formula1>
    </dataValidation>
    <dataValidation type="list" allowBlank="1" showInputMessage="1" showErrorMessage="1" sqref="D68:E70">
      <formula1>"1997,1998,1999,2000,2001,2002,2003,2004,2005,2006,2007,2007,2008"</formula1>
    </dataValidation>
    <dataValidation type="list" allowBlank="1" showInputMessage="1" showErrorMessage="1" sqref="D67:E67 D71:E81">
      <formula1>"1997,1998,1999,2000,2001,2002,2003,2004,2005,2006,2007,2007,2008,2009,2010,2011,2012,2013,2014,2015"</formula1>
    </dataValidation>
    <dataValidation type="list" allowBlank="1" showInputMessage="1" showErrorMessage="1" sqref="A22:A28 H33:H39 H22:H28 A44:A50 A33:A39 A11:A17 H11:H17 H44:H50">
      <formula1>"0,1,2,3,4,5,6"</formula1>
    </dataValidation>
  </dataValidations>
  <pageMargins left="0" right="0" top="0.75" bottom="0.5" header="0.5" footer="0.5"/>
  <pageSetup scale="98" orientation="portrait" r:id="rId1"/>
  <headerFooter alignWithMargins="0"/>
  <rowBreaks count="1" manualBreakCount="1">
    <brk id="55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SE</vt:lpstr>
    </vt:vector>
  </TitlesOfParts>
  <Company>The George Washington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Faculty</dc:creator>
  <cp:lastModifiedBy>mazzu</cp:lastModifiedBy>
  <cp:lastPrinted>2016-04-05T22:40:17Z</cp:lastPrinted>
  <dcterms:created xsi:type="dcterms:W3CDTF">2011-05-12T18:03:26Z</dcterms:created>
  <dcterms:modified xsi:type="dcterms:W3CDTF">2016-06-07T13:56:56Z</dcterms:modified>
</cp:coreProperties>
</file>